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B42119C9-69A4-4BFE-8398-9434B0B384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ácia stavby" sheetId="1" r:id="rId1"/>
    <sheet name="A - Dolný koniec" sheetId="2" r:id="rId2"/>
    <sheet name="B - Horný koniec" sheetId="3" r:id="rId3"/>
  </sheets>
  <definedNames>
    <definedName name="_xlnm._FilterDatabase" localSheetId="1" hidden="1">'A - Dolný koniec'!$C$127:$K$181</definedName>
    <definedName name="_xlnm._FilterDatabase" localSheetId="2" hidden="1">'B - Horný koniec'!$C$127:$K$181</definedName>
    <definedName name="_xlnm.Print_Area" localSheetId="1">'A - Dolný koniec'!$C$4:$J$76,'A - Dolný koniec'!$C$82:$J$109,'A - Dolný koniec'!$C$115:$J$181</definedName>
    <definedName name="_xlnm.Print_Area" localSheetId="2">'B - Horný koniec'!$C$4:$J$76,'B - Horný koniec'!$C$82:$J$109,'B - Horný koniec'!$C$115:$J$181</definedName>
    <definedName name="_xlnm.Print_Area" localSheetId="0">'Rekapitulácia stavby'!$D$4:$AO$76,'Rekapitulácia stavby'!$C$82:$AQ$97</definedName>
    <definedName name="_xlnm.Print_Titles" localSheetId="1">'A - Dolný koniec'!$127:$127</definedName>
    <definedName name="_xlnm.Print_Titles" localSheetId="2">'B - Horný koniec'!$127:$127</definedName>
    <definedName name="_xlnm.Print_Titles" localSheetId="0">'Rekapitulácia stavby'!$92:$92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5" i="3"/>
  <c r="BH155" i="3"/>
  <c r="BG155" i="3"/>
  <c r="BE155" i="3"/>
  <c r="T155" i="3"/>
  <c r="T154" i="3" s="1"/>
  <c r="R155" i="3"/>
  <c r="R154" i="3" s="1"/>
  <c r="P155" i="3"/>
  <c r="P154" i="3" s="1"/>
  <c r="BI153" i="3"/>
  <c r="BH153" i="3"/>
  <c r="BG153" i="3"/>
  <c r="BE153" i="3"/>
  <c r="T153" i="3"/>
  <c r="T152" i="3" s="1"/>
  <c r="R153" i="3"/>
  <c r="R152" i="3" s="1"/>
  <c r="P153" i="3"/>
  <c r="P152" i="3" s="1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J124" i="3"/>
  <c r="F124" i="3"/>
  <c r="F122" i="3"/>
  <c r="E120" i="3"/>
  <c r="J91" i="3"/>
  <c r="F91" i="3"/>
  <c r="F89" i="3"/>
  <c r="E87" i="3"/>
  <c r="J24" i="3"/>
  <c r="E24" i="3"/>
  <c r="J125" i="3" s="1"/>
  <c r="J23" i="3"/>
  <c r="J18" i="3"/>
  <c r="E18" i="3"/>
  <c r="F92" i="3" s="1"/>
  <c r="J17" i="3"/>
  <c r="J122" i="3"/>
  <c r="E7" i="3"/>
  <c r="E118" i="3" s="1"/>
  <c r="J37" i="2"/>
  <c r="J36" i="2"/>
  <c r="AY95" i="1" s="1"/>
  <c r="J35" i="2"/>
  <c r="AX95" i="1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T154" i="2"/>
  <c r="R155" i="2"/>
  <c r="R154" i="2" s="1"/>
  <c r="P155" i="2"/>
  <c r="P154" i="2"/>
  <c r="BI153" i="2"/>
  <c r="BH153" i="2"/>
  <c r="BG153" i="2"/>
  <c r="BE153" i="2"/>
  <c r="T153" i="2"/>
  <c r="T152" i="2" s="1"/>
  <c r="R153" i="2"/>
  <c r="R152" i="2"/>
  <c r="P153" i="2"/>
  <c r="P152" i="2" s="1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J124" i="2"/>
  <c r="F124" i="2"/>
  <c r="F122" i="2"/>
  <c r="E120" i="2"/>
  <c r="J91" i="2"/>
  <c r="F91" i="2"/>
  <c r="F89" i="2"/>
  <c r="E87" i="2"/>
  <c r="J24" i="2"/>
  <c r="E24" i="2"/>
  <c r="J92" i="2" s="1"/>
  <c r="J23" i="2"/>
  <c r="J18" i="2"/>
  <c r="E18" i="2"/>
  <c r="F92" i="2" s="1"/>
  <c r="J17" i="2"/>
  <c r="J122" i="2"/>
  <c r="E7" i="2"/>
  <c r="E118" i="2"/>
  <c r="L90" i="1"/>
  <c r="AM90" i="1"/>
  <c r="AM89" i="1"/>
  <c r="L89" i="1"/>
  <c r="AM87" i="1"/>
  <c r="L87" i="1"/>
  <c r="L85" i="1"/>
  <c r="L84" i="1"/>
  <c r="J180" i="2"/>
  <c r="J177" i="2"/>
  <c r="BK171" i="2"/>
  <c r="BK162" i="2"/>
  <c r="BK132" i="2"/>
  <c r="BK161" i="2"/>
  <c r="J155" i="2"/>
  <c r="BK136" i="2"/>
  <c r="BK151" i="2"/>
  <c r="BK176" i="2"/>
  <c r="BK133" i="2"/>
  <c r="J134" i="2"/>
  <c r="J171" i="3"/>
  <c r="BK136" i="3"/>
  <c r="J166" i="3"/>
  <c r="J179" i="3"/>
  <c r="BK160" i="3"/>
  <c r="BK174" i="3"/>
  <c r="BK150" i="3"/>
  <c r="J162" i="3"/>
  <c r="BK135" i="3"/>
  <c r="BK142" i="3"/>
  <c r="BK161" i="3"/>
  <c r="J139" i="3"/>
  <c r="BK180" i="2"/>
  <c r="BK177" i="2"/>
  <c r="BK173" i="2"/>
  <c r="J163" i="2"/>
  <c r="J141" i="2"/>
  <c r="J166" i="2"/>
  <c r="J146" i="2"/>
  <c r="BK139" i="2"/>
  <c r="J158" i="2"/>
  <c r="J133" i="2"/>
  <c r="BK142" i="2"/>
  <c r="BK168" i="2"/>
  <c r="J155" i="3"/>
  <c r="J178" i="3"/>
  <c r="J151" i="3"/>
  <c r="BK173" i="3"/>
  <c r="J158" i="3"/>
  <c r="J160" i="3"/>
  <c r="J180" i="3"/>
  <c r="BK139" i="3"/>
  <c r="J150" i="3"/>
  <c r="BK163" i="3"/>
  <c r="J142" i="3"/>
  <c r="BK179" i="2"/>
  <c r="J174" i="2"/>
  <c r="BK169" i="2"/>
  <c r="BK160" i="2"/>
  <c r="BK138" i="2"/>
  <c r="J164" i="2"/>
  <c r="J151" i="2"/>
  <c r="BK163" i="2"/>
  <c r="J150" i="2"/>
  <c r="BK134" i="2"/>
  <c r="BK146" i="2"/>
  <c r="BK144" i="2"/>
  <c r="J161" i="2"/>
  <c r="BK151" i="3"/>
  <c r="J135" i="3"/>
  <c r="J167" i="3"/>
  <c r="J140" i="3"/>
  <c r="BK166" i="3"/>
  <c r="J177" i="3"/>
  <c r="BK138" i="3"/>
  <c r="BK171" i="3"/>
  <c r="J136" i="3"/>
  <c r="J153" i="3"/>
  <c r="J176" i="3"/>
  <c r="J179" i="2"/>
  <c r="J176" i="2"/>
  <c r="BK170" i="2"/>
  <c r="BK159" i="2"/>
  <c r="BK167" i="2"/>
  <c r="BK147" i="2"/>
  <c r="J131" i="2"/>
  <c r="BK148" i="2"/>
  <c r="BK155" i="2"/>
  <c r="J140" i="2"/>
  <c r="BK135" i="2"/>
  <c r="J174" i="3"/>
  <c r="BK147" i="3"/>
  <c r="J181" i="3"/>
  <c r="BK159" i="3"/>
  <c r="BK180" i="3"/>
  <c r="J164" i="3"/>
  <c r="BK181" i="3"/>
  <c r="BK158" i="3"/>
  <c r="BK176" i="3"/>
  <c r="BK179" i="3"/>
  <c r="BK164" i="3"/>
  <c r="BK145" i="3"/>
  <c r="BK181" i="2"/>
  <c r="J178" i="2"/>
  <c r="J171" i="2"/>
  <c r="BK164" i="2"/>
  <c r="J148" i="2"/>
  <c r="J169" i="2"/>
  <c r="BK158" i="2"/>
  <c r="BK140" i="2"/>
  <c r="J167" i="2"/>
  <c r="BK145" i="2"/>
  <c r="BK153" i="2"/>
  <c r="J139" i="2"/>
  <c r="BK178" i="3"/>
  <c r="J169" i="3"/>
  <c r="J138" i="3"/>
  <c r="J173" i="3"/>
  <c r="J145" i="3"/>
  <c r="BK170" i="3"/>
  <c r="J132" i="3"/>
  <c r="J161" i="3"/>
  <c r="J146" i="3"/>
  <c r="J131" i="3"/>
  <c r="J141" i="3"/>
  <c r="J147" i="3"/>
  <c r="BK178" i="2"/>
  <c r="J173" i="2"/>
  <c r="BK166" i="2"/>
  <c r="BK150" i="2"/>
  <c r="J162" i="2"/>
  <c r="J145" i="2"/>
  <c r="J168" i="2"/>
  <c r="J138" i="2"/>
  <c r="J147" i="2"/>
  <c r="BK141" i="2"/>
  <c r="AS94" i="1"/>
  <c r="BK169" i="3"/>
  <c r="BK132" i="3"/>
  <c r="BK155" i="3"/>
  <c r="BK153" i="3"/>
  <c r="J148" i="3"/>
  <c r="BK146" i="3"/>
  <c r="J144" i="3"/>
  <c r="BK141" i="3"/>
  <c r="J168" i="3"/>
  <c r="BK134" i="3"/>
  <c r="BK144" i="3"/>
  <c r="J170" i="3"/>
  <c r="BK168" i="3"/>
  <c r="J181" i="2"/>
  <c r="BK174" i="2"/>
  <c r="J170" i="2"/>
  <c r="J153" i="2"/>
  <c r="BK131" i="2"/>
  <c r="J160" i="2"/>
  <c r="J142" i="2"/>
  <c r="J159" i="2"/>
  <c r="J144" i="2"/>
  <c r="J132" i="2"/>
  <c r="J136" i="2"/>
  <c r="J135" i="2"/>
  <c r="BK167" i="3"/>
  <c r="BK131" i="3"/>
  <c r="BK148" i="3"/>
  <c r="BK177" i="3"/>
  <c r="J133" i="3"/>
  <c r="J163" i="3"/>
  <c r="BK133" i="3"/>
  <c r="BK140" i="3"/>
  <c r="BK162" i="3"/>
  <c r="J159" i="3"/>
  <c r="J134" i="3"/>
  <c r="BK137" i="2" l="1"/>
  <c r="J137" i="2" s="1"/>
  <c r="J99" i="2" s="1"/>
  <c r="T143" i="2"/>
  <c r="BK157" i="2"/>
  <c r="R165" i="2"/>
  <c r="R172" i="2"/>
  <c r="T130" i="2"/>
  <c r="R143" i="2"/>
  <c r="BK165" i="2"/>
  <c r="J165" i="2" s="1"/>
  <c r="J106" i="2" s="1"/>
  <c r="R175" i="2"/>
  <c r="R130" i="3"/>
  <c r="R143" i="3"/>
  <c r="R130" i="2"/>
  <c r="P143" i="2"/>
  <c r="T157" i="2"/>
  <c r="T172" i="2"/>
  <c r="P137" i="3"/>
  <c r="P129" i="3" s="1"/>
  <c r="P149" i="3"/>
  <c r="T137" i="2"/>
  <c r="R149" i="2"/>
  <c r="T165" i="2"/>
  <c r="P172" i="2"/>
  <c r="BK137" i="3"/>
  <c r="J137" i="3" s="1"/>
  <c r="J99" i="3" s="1"/>
  <c r="P143" i="3"/>
  <c r="R149" i="3"/>
  <c r="P157" i="3"/>
  <c r="P172" i="3"/>
  <c r="P130" i="2"/>
  <c r="BK143" i="2"/>
  <c r="J143" i="2" s="1"/>
  <c r="J100" i="2" s="1"/>
  <c r="P149" i="2"/>
  <c r="P165" i="2"/>
  <c r="BK175" i="2"/>
  <c r="J175" i="2" s="1"/>
  <c r="J108" i="2" s="1"/>
  <c r="P130" i="3"/>
  <c r="T137" i="3"/>
  <c r="T129" i="3" s="1"/>
  <c r="T149" i="3"/>
  <c r="R157" i="3"/>
  <c r="P165" i="3"/>
  <c r="BK172" i="3"/>
  <c r="J172" i="3" s="1"/>
  <c r="J107" i="3" s="1"/>
  <c r="R172" i="3"/>
  <c r="P175" i="3"/>
  <c r="BK130" i="2"/>
  <c r="J130" i="2"/>
  <c r="J98" i="2" s="1"/>
  <c r="R137" i="2"/>
  <c r="BK149" i="2"/>
  <c r="J149" i="2" s="1"/>
  <c r="J101" i="2" s="1"/>
  <c r="P157" i="2"/>
  <c r="BK172" i="2"/>
  <c r="J172" i="2" s="1"/>
  <c r="J107" i="2" s="1"/>
  <c r="T175" i="2"/>
  <c r="BK130" i="3"/>
  <c r="J130" i="3" s="1"/>
  <c r="J98" i="3" s="1"/>
  <c r="R137" i="3"/>
  <c r="T143" i="3"/>
  <c r="BK157" i="3"/>
  <c r="J157" i="3"/>
  <c r="J105" i="3"/>
  <c r="BK165" i="3"/>
  <c r="J165" i="3" s="1"/>
  <c r="J106" i="3" s="1"/>
  <c r="T165" i="3"/>
  <c r="BK175" i="3"/>
  <c r="J175" i="3" s="1"/>
  <c r="J108" i="3" s="1"/>
  <c r="R175" i="3"/>
  <c r="P137" i="2"/>
  <c r="T149" i="2"/>
  <c r="R157" i="2"/>
  <c r="R156" i="2"/>
  <c r="P175" i="2"/>
  <c r="T130" i="3"/>
  <c r="BK143" i="3"/>
  <c r="J143" i="3" s="1"/>
  <c r="J100" i="3" s="1"/>
  <c r="BK149" i="3"/>
  <c r="J149" i="3" s="1"/>
  <c r="J101" i="3" s="1"/>
  <c r="T157" i="3"/>
  <c r="R165" i="3"/>
  <c r="T172" i="3"/>
  <c r="T175" i="3"/>
  <c r="BK152" i="2"/>
  <c r="J152" i="2"/>
  <c r="J102" i="2" s="1"/>
  <c r="BK154" i="2"/>
  <c r="J154" i="2" s="1"/>
  <c r="J103" i="2" s="1"/>
  <c r="BK152" i="3"/>
  <c r="J152" i="3" s="1"/>
  <c r="J102" i="3" s="1"/>
  <c r="BK154" i="3"/>
  <c r="J154" i="3"/>
  <c r="J103" i="3" s="1"/>
  <c r="F125" i="3"/>
  <c r="BF136" i="3"/>
  <c r="BF150" i="3"/>
  <c r="BF153" i="3"/>
  <c r="BF173" i="3"/>
  <c r="BF178" i="3"/>
  <c r="BF180" i="3"/>
  <c r="J157" i="2"/>
  <c r="J105" i="2" s="1"/>
  <c r="J89" i="3"/>
  <c r="BF131" i="3"/>
  <c r="BF146" i="3"/>
  <c r="BF163" i="3"/>
  <c r="BF166" i="3"/>
  <c r="BF167" i="3"/>
  <c r="E85" i="3"/>
  <c r="BF132" i="3"/>
  <c r="BF133" i="3"/>
  <c r="BF141" i="3"/>
  <c r="BF148" i="3"/>
  <c r="BF151" i="3"/>
  <c r="BF155" i="3"/>
  <c r="BF158" i="3"/>
  <c r="BF174" i="3"/>
  <c r="BF177" i="3"/>
  <c r="BF144" i="3"/>
  <c r="BF147" i="3"/>
  <c r="BF168" i="3"/>
  <c r="BF169" i="3"/>
  <c r="BF170" i="3"/>
  <c r="BF171" i="3"/>
  <c r="BF179" i="3"/>
  <c r="BF181" i="3"/>
  <c r="J92" i="3"/>
  <c r="BF134" i="3"/>
  <c r="BF135" i="3"/>
  <c r="BF139" i="3"/>
  <c r="BF162" i="3"/>
  <c r="BF176" i="3"/>
  <c r="BF138" i="3"/>
  <c r="BF142" i="3"/>
  <c r="BF160" i="3"/>
  <c r="BF140" i="3"/>
  <c r="BF145" i="3"/>
  <c r="BF159" i="3"/>
  <c r="BF161" i="3"/>
  <c r="BF164" i="3"/>
  <c r="J89" i="2"/>
  <c r="J125" i="2"/>
  <c r="BF132" i="2"/>
  <c r="BF133" i="2"/>
  <c r="BF140" i="2"/>
  <c r="BF131" i="2"/>
  <c r="BF134" i="2"/>
  <c r="BF155" i="2"/>
  <c r="BF161" i="2"/>
  <c r="F125" i="2"/>
  <c r="BF136" i="2"/>
  <c r="BF146" i="2"/>
  <c r="BF148" i="2"/>
  <c r="BF153" i="2"/>
  <c r="BF158" i="2"/>
  <c r="BF160" i="2"/>
  <c r="BF163" i="2"/>
  <c r="BF164" i="2"/>
  <c r="BF167" i="2"/>
  <c r="BF179" i="2"/>
  <c r="E85" i="2"/>
  <c r="BF135" i="2"/>
  <c r="BF138" i="2"/>
  <c r="BF139" i="2"/>
  <c r="BF141" i="2"/>
  <c r="BF142" i="2"/>
  <c r="BF144" i="2"/>
  <c r="BF150" i="2"/>
  <c r="BF159" i="2"/>
  <c r="BF162" i="2"/>
  <c r="BF145" i="2"/>
  <c r="BF147" i="2"/>
  <c r="BF151" i="2"/>
  <c r="BF166" i="2"/>
  <c r="BF168" i="2"/>
  <c r="BF169" i="2"/>
  <c r="BF170" i="2"/>
  <c r="BF171" i="2"/>
  <c r="BF173" i="2"/>
  <c r="BF174" i="2"/>
  <c r="BF176" i="2"/>
  <c r="BF177" i="2"/>
  <c r="BF178" i="2"/>
  <c r="BF180" i="2"/>
  <c r="BF181" i="2"/>
  <c r="J33" i="2"/>
  <c r="AV95" i="1" s="1"/>
  <c r="J33" i="3"/>
  <c r="AV96" i="1" s="1"/>
  <c r="F35" i="2"/>
  <c r="BB95" i="1" s="1"/>
  <c r="F36" i="3"/>
  <c r="BC96" i="1" s="1"/>
  <c r="F33" i="3"/>
  <c r="AZ96" i="1" s="1"/>
  <c r="F33" i="2"/>
  <c r="AZ95" i="1" s="1"/>
  <c r="F37" i="3"/>
  <c r="BD96" i="1" s="1"/>
  <c r="F37" i="2"/>
  <c r="BD95" i="1" s="1"/>
  <c r="F35" i="3"/>
  <c r="BB96" i="1" s="1"/>
  <c r="F36" i="2"/>
  <c r="BC95" i="1"/>
  <c r="BK129" i="2" l="1"/>
  <c r="J129" i="2" s="1"/>
  <c r="J97" i="2" s="1"/>
  <c r="T156" i="3"/>
  <c r="P156" i="2"/>
  <c r="P129" i="2"/>
  <c r="P128" i="2"/>
  <c r="AU95" i="1" s="1"/>
  <c r="R156" i="3"/>
  <c r="T156" i="2"/>
  <c r="T129" i="2"/>
  <c r="T128" i="2" s="1"/>
  <c r="R129" i="3"/>
  <c r="R128" i="3"/>
  <c r="T128" i="3"/>
  <c r="R129" i="2"/>
  <c r="R128" i="2"/>
  <c r="BK156" i="2"/>
  <c r="J156" i="2"/>
  <c r="J104" i="2" s="1"/>
  <c r="P156" i="3"/>
  <c r="P128" i="3"/>
  <c r="AU96" i="1"/>
  <c r="BK156" i="3"/>
  <c r="J156" i="3"/>
  <c r="J104" i="3" s="1"/>
  <c r="BK129" i="3"/>
  <c r="J129" i="3" s="1"/>
  <c r="J97" i="3" s="1"/>
  <c r="BK128" i="2"/>
  <c r="J128" i="2" s="1"/>
  <c r="J96" i="2" s="1"/>
  <c r="J34" i="2"/>
  <c r="AW95" i="1"/>
  <c r="AT95" i="1"/>
  <c r="BD94" i="1"/>
  <c r="W33" i="1" s="1"/>
  <c r="BB94" i="1"/>
  <c r="W31" i="1" s="1"/>
  <c r="BC94" i="1"/>
  <c r="AY94" i="1" s="1"/>
  <c r="F34" i="3"/>
  <c r="BA96" i="1" s="1"/>
  <c r="F34" i="2"/>
  <c r="BA95" i="1" s="1"/>
  <c r="AZ94" i="1"/>
  <c r="AV94" i="1" s="1"/>
  <c r="AK29" i="1" s="1"/>
  <c r="J34" i="3"/>
  <c r="AW96" i="1" s="1"/>
  <c r="AT96" i="1" s="1"/>
  <c r="BK128" i="3" l="1"/>
  <c r="J128" i="3"/>
  <c r="J96" i="3"/>
  <c r="AU94" i="1"/>
  <c r="AX94" i="1"/>
  <c r="W29" i="1"/>
  <c r="J30" i="2"/>
  <c r="AG95" i="1" s="1"/>
  <c r="BA94" i="1"/>
  <c r="AW94" i="1" s="1"/>
  <c r="AK30" i="1" s="1"/>
  <c r="W32" i="1"/>
  <c r="J39" i="2" l="1"/>
  <c r="AN95" i="1"/>
  <c r="J30" i="3"/>
  <c r="AG96" i="1" s="1"/>
  <c r="W30" i="1"/>
  <c r="AT94" i="1"/>
  <c r="J39" i="3" l="1"/>
  <c r="AN96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<sst xmlns="http://schemas.openxmlformats.org/spreadsheetml/2006/main" count="1695" uniqueCount="352">
  <si>
    <t>Export Komplet</t>
  </si>
  <si>
    <t/>
  </si>
  <si>
    <t>2.0</t>
  </si>
  <si>
    <t>False</t>
  </si>
  <si>
    <t>{33a14a0d-9f57-49bd-9f20-f75b906248e2}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</si>
  <si>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</si>
  <si>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</si>
  <si>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</si>
  <si>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</si>
  <si>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</si>
  <si>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</si>
  <si>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</si>
  <si>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21-INE15</t>
  </si>
  <si>
    <t>Stavba:</t>
  </si>
  <si>
    <t>Obnova autobusových zastávok v obci SEČ</t>
  </si>
  <si>
    <t>JKSO:</t>
  </si>
  <si>
    <t>KS:</t>
  </si>
  <si>
    <t>Miesto:</t>
  </si>
  <si>
    <t>Obec Seč ; 972 26 Seč</t>
  </si>
  <si>
    <t>Dátum:</t>
  </si>
  <si>
    <t>Objednávateľ:</t>
  </si>
  <si>
    <t>IČO:</t>
  </si>
  <si>
    <t>obec Seč, 972 26</t>
  </si>
  <si>
    <t>IČ DPH:</t>
  </si>
  <si>
    <t>Zhotoviteľ:</t>
  </si>
  <si>
    <t xml:space="preserve"> </t>
  </si>
  <si>
    <t>Projektant:</t>
  </si>
  <si>
    <t>Ing. Miroslav Cvičela</t>
  </si>
  <si>
    <t>True</t>
  </si>
  <si>
    <t>Spracovateľ:</t>
  </si>
  <si>
    <t>Poznámka:</t>
  </si>
  <si>
    <t>K správnemu naceneniu VV je potrebné naštudovanie PD. Naceniť je potrebné jestvujúci VV podľa pokynov tendrového zadávateľa, resp. ZoD. Rozdiely uviesť pod čiaru. Práce a dodávky obsiahnuté v PD a neobsiahnuté vo VV je dodávateľ povinný položkovo rozšpecifikovať a naceniť pod čiaru, mimo ponukového rozpočtu pre objektívne rozhodovanie. Zmeny, opravy VV a návrhy na možné zníženie nákladov dodávateľ nacení rovnako pod čiaru a priloží k ponukovému rozpočtu. Výmeny materiálov je potrebné prekonzultovať s architektom a investorom. Pri materiáloch uvedených všeobecne dodávateľ špecifikuje konkrétny uvažovaný druh.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</si>
  <si>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</si>
  <si>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</si>
  <si>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</si>
  <si>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</si>
  <si>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</si>
  <si>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</si>
  <si>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</si>
  <si>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</si>
  <si>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</si>
  <si>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</si>
  <si>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</si>
  <si>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</si>
  <si>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</si>
  <si>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</si>
  <si>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</si>
  <si>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</si>
  <si>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</si>
  <si>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</si>
  <si>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</si>
  <si>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</si>
  <si>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</si>
  <si>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</si>
  <si>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</si>
  <si>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</si>
  <si>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</si>
  <si>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</si>
  <si>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</si>
  <si>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</si>
  <si>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</si>
  <si>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</si>
  <si>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</si>
  <si>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</si>
  <si>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</si>
  <si>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</si>
  <si>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</si>
  <si>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</si>
  <si>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</si>
  <si>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</si>
  <si>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</si>
  <si>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</si>
  <si>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</si>
  <si>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</si>
  <si>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</si>
  <si>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</si>
  <si>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</si>
  <si>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A</t>
  </si>
  <si>
    <t>Dolný koniec</t>
  </si>
  <si>
    <t>STA</t>
  </si>
  <si>
    <t>1</t>
  </si>
  <si>
    <t>{6c3f0078-6f63-4896-9f98-b0c8d5e89770}</t>
  </si>
  <si>
    <t>B</t>
  </si>
  <si>
    <t>Horný koniec</t>
  </si>
  <si>
    <t>{1cd1bd83-20d6-48f2-9cb8-84b125c86a04}</t>
  </si>
  <si>
    <t>KRYCÍ LIST ROZPOČTU</t>
  </si>
  <si>
    <t>Objekt:</t>
  </si>
  <si>
    <t>A - Dolný koniec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</si>
  <si>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</si>
  <si>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</si>
  <si>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</si>
  <si>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</si>
  <si>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</si>
  <si>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</si>
  <si>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</si>
  <si>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</si>
  <si>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</si>
  <si>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</si>
  <si>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</si>
  <si>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</si>
  <si>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</si>
  <si>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</si>
  <si>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</si>
  <si>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783 - Nátery</t>
  </si>
  <si>
    <t xml:space="preserve">    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</si>
  <si>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</si>
  <si>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</si>
  <si>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</si>
  <si>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</si>
  <si>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</si>
  <si>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</si>
  <si>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</si>
  <si>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</si>
  <si>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</si>
  <si>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</si>
  <si>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</si>
  <si>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</si>
  <si>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</si>
  <si>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</si>
  <si>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</si>
  <si>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</si>
  <si>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</si>
  <si>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131201101.S</t>
  </si>
  <si>
    <t>Výkop nezapaženej jamy v hornine 3, do 100 m3</t>
  </si>
  <si>
    <t>m3</t>
  </si>
  <si>
    <t>4</t>
  </si>
  <si>
    <t>2</t>
  </si>
  <si>
    <t>1918997034</t>
  </si>
  <si>
    <t>131201109.S</t>
  </si>
  <si>
    <t>Hĺbenie nezapažených jám a zárezov. Príplatok za lepivosť horniny 3</t>
  </si>
  <si>
    <t>1547035135</t>
  </si>
  <si>
    <t>3</t>
  </si>
  <si>
    <t>162501102.S</t>
  </si>
  <si>
    <t>Vodorovné premiestnenie výkopku po spevnenej ceste z horniny tr.1-4, do 100 m3 na vzdialenosť do 3000 m</t>
  </si>
  <si>
    <t>392899382</t>
  </si>
  <si>
    <t>162501105.S</t>
  </si>
  <si>
    <t>Vodorovné premiestnenie výkopku po spevnenej ceste z horniny tr.1-4, do 100 m3, príplatok k cene za každých ďalšich a začatých 1000 m</t>
  </si>
  <si>
    <t>2089376984</t>
  </si>
  <si>
    <t>5</t>
  </si>
  <si>
    <t>167101101.S</t>
  </si>
  <si>
    <t>Nakladanie neuľahnutého výkopku z hornín tr.1-4 do 100 m3</t>
  </si>
  <si>
    <t>-1928496741</t>
  </si>
  <si>
    <t>6</t>
  </si>
  <si>
    <t>171209002.S</t>
  </si>
  <si>
    <t>Poplatok za skladovanie - zemina a kamenivo (17 05) ostatné</t>
  </si>
  <si>
    <t>t</t>
  </si>
  <si>
    <t>802649473</t>
  </si>
  <si>
    <t>Zakladanie</t>
  </si>
  <si>
    <t>7</t>
  </si>
  <si>
    <t>271533001.S</t>
  </si>
  <si>
    <t>Násyp pod základové konštrukcie so zhutnením z  kameniva hrubého drveného fr.32-63 mm</t>
  </si>
  <si>
    <t>-1685618722</t>
  </si>
  <si>
    <t>8</t>
  </si>
  <si>
    <t>273321411.S</t>
  </si>
  <si>
    <t>Betón základových dosiek, železový (bez výstuže), tr. C 25/30</t>
  </si>
  <si>
    <t>1665596906</t>
  </si>
  <si>
    <t>9</t>
  </si>
  <si>
    <t>273351217.S</t>
  </si>
  <si>
    <t>Debnenie stien základových dosiek, zhotovenie-tradičné</t>
  </si>
  <si>
    <t>m2</t>
  </si>
  <si>
    <t>-1006350068</t>
  </si>
  <si>
    <t>10</t>
  </si>
  <si>
    <t>273351218.S</t>
  </si>
  <si>
    <t>Debnenie stien základových dosiek, odstránenie-tradičné</t>
  </si>
  <si>
    <t>-813331952</t>
  </si>
  <si>
    <t>11</t>
  </si>
  <si>
    <t>273362442.S</t>
  </si>
  <si>
    <t>Výstuž základových dosiek zo zvár. sietí KARI, priemer drôtu 8/8 mm, veľkosť oka 150x150 mm</t>
  </si>
  <si>
    <t>-1741380802</t>
  </si>
  <si>
    <t>Zvislé a kompletné konštrukcie</t>
  </si>
  <si>
    <t>12</t>
  </si>
  <si>
    <t>318271007</t>
  </si>
  <si>
    <t>Oplotenie z tvárnic PREMAC Preblok hr. 200 mm s betónovou výplňou</t>
  </si>
  <si>
    <t>-685910715</t>
  </si>
  <si>
    <t>13</t>
  </si>
  <si>
    <t>M</t>
  </si>
  <si>
    <t>592330008100</t>
  </si>
  <si>
    <t>Plotová tvárnica PREMAC PREBLOK, 400x200x200 mm, sivá</t>
  </si>
  <si>
    <t>ks</t>
  </si>
  <si>
    <t>1895892344</t>
  </si>
  <si>
    <t>14</t>
  </si>
  <si>
    <t>318271051</t>
  </si>
  <si>
    <t>Krycie platne priebežné pre oplotenie z tvárnic PREMAC Maclit a Preblok</t>
  </si>
  <si>
    <t>m</t>
  </si>
  <si>
    <t>1407350243</t>
  </si>
  <si>
    <t>15</t>
  </si>
  <si>
    <t>592330008900</t>
  </si>
  <si>
    <t>Plotová krycia platňa PREMAC, priebežná strieška, 400x260x55 mm, sivá hladká, pre systémy MACLIT a PREBLOK</t>
  </si>
  <si>
    <t>2111573628</t>
  </si>
  <si>
    <t>16</t>
  </si>
  <si>
    <t>318271071</t>
  </si>
  <si>
    <t>Výstuž pre oplotenie z betónových tvárnic PREMAC s betónovou výplňou</t>
  </si>
  <si>
    <t>-8020241</t>
  </si>
  <si>
    <t>Komunikácie</t>
  </si>
  <si>
    <t>17</t>
  </si>
  <si>
    <t>596911141.S</t>
  </si>
  <si>
    <t>Kladenie betónovej zámkovej dlažby komunikácií pre peších hr. 60 mm pre peších do 50 m2 so zriadením lôžka z kameniva hr. 30 mm</t>
  </si>
  <si>
    <t>2077550760</t>
  </si>
  <si>
    <t>18</t>
  </si>
  <si>
    <t>592460007700.S</t>
  </si>
  <si>
    <t>Dlažba betónová škárová, rozmer 200x165x60 mm, prírodná</t>
  </si>
  <si>
    <t>-1448453888</t>
  </si>
  <si>
    <t>Úpravy povrchov, podlahy, osadenie</t>
  </si>
  <si>
    <t>19</t>
  </si>
  <si>
    <t>631571010.S</t>
  </si>
  <si>
    <t>Násyp z kameniva ťaženého vodorovný alebo v spáde, s utlačením  urovnaním povrchu</t>
  </si>
  <si>
    <t>-2065681867</t>
  </si>
  <si>
    <t>99</t>
  </si>
  <si>
    <t>Presun hmôt HSV</t>
  </si>
  <si>
    <t>998011001.S</t>
  </si>
  <si>
    <t>Presun hmôt pre budovy (801, 803, 812), zvislá konštr. z tehál, tvárnic, z kovu výšky do 6 m</t>
  </si>
  <si>
    <t>1228080553</t>
  </si>
  <si>
    <t>PSV</t>
  </si>
  <si>
    <t>Práce a dodávky PSV</t>
  </si>
  <si>
    <t>762</t>
  </si>
  <si>
    <t>Konštrukcie tesárske</t>
  </si>
  <si>
    <t>21</t>
  </si>
  <si>
    <t>762311101.S</t>
  </si>
  <si>
    <t>D+M oceľových spojovacích pätiek</t>
  </si>
  <si>
    <t>-2120281202</t>
  </si>
  <si>
    <t>22</t>
  </si>
  <si>
    <t>762332120.S</t>
  </si>
  <si>
    <t>Montáž viazaných konštrukcií krovov striech z reziva</t>
  </si>
  <si>
    <t>-562901109</t>
  </si>
  <si>
    <t>23</t>
  </si>
  <si>
    <t>605120000400.S</t>
  </si>
  <si>
    <t>Hranoly zo smreku neopracované hranené akosť II</t>
  </si>
  <si>
    <t>32</t>
  </si>
  <si>
    <t>1040658783</t>
  </si>
  <si>
    <t>24</t>
  </si>
  <si>
    <t>762341022.S</t>
  </si>
  <si>
    <t>Montáž debnenia z tatranského profilu pre všetky druhy striech</t>
  </si>
  <si>
    <t>-1970988479</t>
  </si>
  <si>
    <t>25</t>
  </si>
  <si>
    <t>611920005700.S</t>
  </si>
  <si>
    <t>Drevený obklad tatranský profil, hrúbka 15 mm, šírka 96 mm, smrek, I. trieda</t>
  </si>
  <si>
    <t>-650702504</t>
  </si>
  <si>
    <t>26</t>
  </si>
  <si>
    <t>762395000.S</t>
  </si>
  <si>
    <t>Spojovacie prostriedky pre viazané konštrukcie krovov, debnenie a laťovanie, nadstrešné konštr., spádové kliny - svorky, dosky, klince, pásová oceľ, vruty</t>
  </si>
  <si>
    <t>946117486</t>
  </si>
  <si>
    <t>27</t>
  </si>
  <si>
    <t>998762202.S</t>
  </si>
  <si>
    <t>Presun hmôt pre konštrukcie tesárske v objektoch výšky do 12 m</t>
  </si>
  <si>
    <t>%</t>
  </si>
  <si>
    <t>-752585202</t>
  </si>
  <si>
    <t>764</t>
  </si>
  <si>
    <t>Konštrukcie klampiarske</t>
  </si>
  <si>
    <t>28</t>
  </si>
  <si>
    <t>764171231.S</t>
  </si>
  <si>
    <t>Záveterná lišta pozink farebný, r.š. do 370 mm, sklon strechy do 30°</t>
  </si>
  <si>
    <t>308176836</t>
  </si>
  <si>
    <t>29</t>
  </si>
  <si>
    <t>764171247.S</t>
  </si>
  <si>
    <t>Pultové lemovanie pozink farebný, r.š. do 250 mm, sklon strechy do 30°</t>
  </si>
  <si>
    <t>1825805529</t>
  </si>
  <si>
    <t>30</t>
  </si>
  <si>
    <t>764171263.S</t>
  </si>
  <si>
    <t>Odkvapové lemovanie pozink farebný, r.š. do 250 mm, sklon strechy do 30°</t>
  </si>
  <si>
    <t>-1115800053</t>
  </si>
  <si>
    <t>31</t>
  </si>
  <si>
    <t>764171703.S</t>
  </si>
  <si>
    <t>Krytina trapézová pozink farebný, výška profilu 12 mm, sklon strechy do 30°</t>
  </si>
  <si>
    <t>-1970156066</t>
  </si>
  <si>
    <t>764751112.S</t>
  </si>
  <si>
    <t>D+M odkvapový systém (zvody, žlaby, háky...)</t>
  </si>
  <si>
    <t>kpl</t>
  </si>
  <si>
    <t>1181035648</t>
  </si>
  <si>
    <t>33</t>
  </si>
  <si>
    <t>998764201.S</t>
  </si>
  <si>
    <t>Presun hmôt pre konštrukcie klampiarske v objektoch výšky do 6 m</t>
  </si>
  <si>
    <t>891403794</t>
  </si>
  <si>
    <t>783</t>
  </si>
  <si>
    <t>Nátery</t>
  </si>
  <si>
    <t>34</t>
  </si>
  <si>
    <t>783711201.S</t>
  </si>
  <si>
    <t>Nátery tesárskych konštrukcií olejové napustením a 1x lakovaním</t>
  </si>
  <si>
    <t>45162329</t>
  </si>
  <si>
    <t>35</t>
  </si>
  <si>
    <t>783782404</t>
  </si>
  <si>
    <t>Nátery tesárskych konštrukcií, povrchová impregnácia proti drevokaznému hmyzu, hubám a plesniam, jednonásobná</t>
  </si>
  <si>
    <t>-2076786731</t>
  </si>
  <si>
    <t>OST</t>
  </si>
  <si>
    <t>Ostatné</t>
  </si>
  <si>
    <t>36</t>
  </si>
  <si>
    <t>OST_01</t>
  </si>
  <si>
    <t>D+M Solárne LED osvetlenie so senzorom pohybu</t>
  </si>
  <si>
    <t>512</t>
  </si>
  <si>
    <t>-364106418</t>
  </si>
  <si>
    <t>37</t>
  </si>
  <si>
    <t>OST_02</t>
  </si>
  <si>
    <t>D+M Solárny ostrovný systém (napr. Victron Energy 30Wp 12V s PWM regulátorom)</t>
  </si>
  <si>
    <t>-749370831</t>
  </si>
  <si>
    <t>38</t>
  </si>
  <si>
    <t>OST_03</t>
  </si>
  <si>
    <t>D+M Betónová lavička (napr. ADVAS LOP 1500x600x830)</t>
  </si>
  <si>
    <t>505912158</t>
  </si>
  <si>
    <t>39</t>
  </si>
  <si>
    <t>OST_04</t>
  </si>
  <si>
    <t>D+M Odpadkový kôš</t>
  </si>
  <si>
    <t>68125274</t>
  </si>
  <si>
    <t>40</t>
  </si>
  <si>
    <t>OST_05</t>
  </si>
  <si>
    <t>D+M Uzatvárateľná informačná tabuľa</t>
  </si>
  <si>
    <t>2036934341</t>
  </si>
  <si>
    <t>41</t>
  </si>
  <si>
    <t>OST_06</t>
  </si>
  <si>
    <t>D+M Sklenená tabuľa vrátane uchytenia (3,53 m2)</t>
  </si>
  <si>
    <t>565686622</t>
  </si>
  <si>
    <t>B - Horný koniec</t>
  </si>
  <si>
    <t>-262532029</t>
  </si>
  <si>
    <t>-117949569</t>
  </si>
  <si>
    <t>-285180189</t>
  </si>
  <si>
    <t>-940598917</t>
  </si>
  <si>
    <t>-936370603</t>
  </si>
  <si>
    <t>474764075</t>
  </si>
  <si>
    <t>-499661595</t>
  </si>
  <si>
    <t>-1818701155</t>
  </si>
  <si>
    <t>1246755685</t>
  </si>
  <si>
    <t>1641194763</t>
  </si>
  <si>
    <t>55165664</t>
  </si>
  <si>
    <t>-4776333</t>
  </si>
  <si>
    <t>167138036</t>
  </si>
  <si>
    <t>869708670</t>
  </si>
  <si>
    <t>2060839410</t>
  </si>
  <si>
    <t>1624201526</t>
  </si>
  <si>
    <t>792305691</t>
  </si>
  <si>
    <t>-1704336541</t>
  </si>
  <si>
    <t>199893902</t>
  </si>
  <si>
    <t>1375373915</t>
  </si>
  <si>
    <t>-1236943894</t>
  </si>
  <si>
    <t>161040316</t>
  </si>
  <si>
    <t>1024698130</t>
  </si>
  <si>
    <t>1275724213</t>
  </si>
  <si>
    <t>-1355007979</t>
  </si>
  <si>
    <t>1256106566</t>
  </si>
  <si>
    <t>-165679709</t>
  </si>
  <si>
    <t>-277800762</t>
  </si>
  <si>
    <t>895588302</t>
  </si>
  <si>
    <t>-1632042657</t>
  </si>
  <si>
    <t>1499613000</t>
  </si>
  <si>
    <t>-894925665</t>
  </si>
  <si>
    <t>316789919</t>
  </si>
  <si>
    <t>267131878</t>
  </si>
  <si>
    <t>-925084852</t>
  </si>
  <si>
    <t>135673434</t>
  </si>
  <si>
    <t>-1098362586</t>
  </si>
  <si>
    <t>2035966231</t>
  </si>
  <si>
    <t>-446390740</t>
  </si>
  <si>
    <t>788207775</t>
  </si>
  <si>
    <t>D+M Sklenená tabuľa vrátane uchytenia (2,73 m2)</t>
  </si>
  <si>
    <t>-1904690266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</si>
</sst>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31" fillId="0" borderId="19" xfId="0" applyFont="1" applyBorder="1" applyAlignment="1">
      <alignment horizontal="left" vertical="center"/>
    </xf>
    <xf numFmtId="0" fontId="31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link" xfId="1" builtinId="8"/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AN8" sqref="AN8"/>
    </sheetView>
  </sheetViews>
  <sheetFormatPr defaultRowHeight="14.4" x14ac:dyDescent="0.2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 x14ac:dyDescent="0.2">
      <c r="AR2" s="208" t="s">
        <v>5</v>
      </c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S2" s="14" t="s">
        <v>6</v>
      </c>
      <c r="BT2" s="14" t="s">
        <v>7</v>
      </c>
    </row>
    <row r="3" spans="1:74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 x14ac:dyDescent="0.2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 x14ac:dyDescent="0.2">
      <c r="B5" s="17"/>
      <c r="D5" s="20" t="s">
        <v>11</v>
      </c>
      <c r="K5" s="172" t="s">
        <v>12</v>
      </c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R5" s="17"/>
      <c r="BS5" s="14" t="s">
        <v>6</v>
      </c>
    </row>
    <row r="6" spans="1:74" s="1" customFormat="1" ht="36.9" customHeight="1" x14ac:dyDescent="0.2">
      <c r="B6" s="17"/>
      <c r="D6" s="22" t="s">
        <v>13</v>
      </c>
      <c r="K6" s="174" t="s">
        <v>14</v>
      </c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R6" s="17"/>
      <c r="BS6" s="14" t="s">
        <v>6</v>
      </c>
    </row>
    <row r="7" spans="1:74" s="1" customFormat="1" ht="12" customHeight="1" x14ac:dyDescent="0.2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 x14ac:dyDescent="0.2">
      <c r="B8" s="17"/>
      <c r="D8" s="23" t="s">
        <v>17</v>
      </c>
      <c r="K8" s="21" t="s">
        <v>18</v>
      </c>
      <c r="AK8" s="23" t="s">
        <v>19</v>
      </c>
      <c r="AN8" s="21"/>
      <c r="AR8" s="17"/>
      <c r="BS8" s="14" t="s">
        <v>6</v>
      </c>
    </row>
    <row r="9" spans="1:74" s="1" customFormat="1" ht="14.4" customHeight="1" x14ac:dyDescent="0.2">
      <c r="B9" s="17"/>
      <c r="AR9" s="17"/>
      <c r="BS9" s="14" t="s">
        <v>6</v>
      </c>
    </row>
    <row r="10" spans="1:74" s="1" customFormat="1" ht="12" customHeight="1" x14ac:dyDescent="0.2">
      <c r="B10" s="17"/>
      <c r="D10" s="23" t="s">
        <v>20</v>
      </c>
      <c r="AK10" s="23" t="s">
        <v>21</v>
      </c>
      <c r="AN10" s="21" t="s">
        <v>1</v>
      </c>
      <c r="AR10" s="17"/>
      <c r="BS10" s="14" t="s">
        <v>6</v>
      </c>
    </row>
    <row r="11" spans="1:74" s="1" customFormat="1" ht="18.45" customHeight="1" x14ac:dyDescent="0.2">
      <c r="B11" s="17"/>
      <c r="E11" s="21" t="s">
        <v>22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" customHeight="1" x14ac:dyDescent="0.2">
      <c r="B12" s="17"/>
      <c r="AR12" s="17"/>
      <c r="BS12" s="14" t="s">
        <v>6</v>
      </c>
    </row>
    <row r="13" spans="1:74" s="1" customFormat="1" ht="12" customHeight="1" x14ac:dyDescent="0.2">
      <c r="B13" s="17"/>
      <c r="D13" s="23" t="s">
        <v>24</v>
      </c>
      <c r="AK13" s="23" t="s">
        <v>21</v>
      </c>
      <c r="AN13" s="21" t="s">
        <v>1</v>
      </c>
      <c r="AR13" s="17"/>
      <c r="BS13" s="14" t="s">
        <v>6</v>
      </c>
    </row>
    <row r="14" spans="1:74" ht="13.2" x14ac:dyDescent="0.2">
      <c r="B14" s="17"/>
      <c r="E14" s="21" t="s">
        <v>25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" customHeight="1" x14ac:dyDescent="0.2">
      <c r="B15" s="17"/>
      <c r="AR15" s="17"/>
      <c r="BS15" s="14" t="s">
        <v>3</v>
      </c>
    </row>
    <row r="16" spans="1:74" s="1" customFormat="1" ht="12" customHeight="1" x14ac:dyDescent="0.2">
      <c r="B16" s="17"/>
      <c r="D16" s="23" t="s">
        <v>26</v>
      </c>
      <c r="AK16" s="23" t="s">
        <v>21</v>
      </c>
      <c r="AN16" s="21" t="s">
        <v>1</v>
      </c>
      <c r="AR16" s="17"/>
      <c r="BS16" s="14" t="s">
        <v>3</v>
      </c>
    </row>
    <row r="17" spans="1:71" s="1" customFormat="1" ht="18.45" customHeight="1" x14ac:dyDescent="0.2">
      <c r="B17" s="17"/>
      <c r="E17" s="21" t="s">
        <v>27</v>
      </c>
      <c r="AK17" s="23" t="s">
        <v>23</v>
      </c>
      <c r="AN17" s="21" t="s">
        <v>1</v>
      </c>
      <c r="AR17" s="17"/>
      <c r="BS17" s="14" t="s">
        <v>28</v>
      </c>
    </row>
    <row r="18" spans="1:71" s="1" customFormat="1" ht="6.9" customHeight="1" x14ac:dyDescent="0.2">
      <c r="B18" s="17"/>
      <c r="AR18" s="17"/>
      <c r="BS18" s="14" t="s">
        <v>6</v>
      </c>
    </row>
    <row r="19" spans="1:71" s="1" customFormat="1" ht="12" customHeight="1" x14ac:dyDescent="0.2">
      <c r="B19" s="17"/>
      <c r="D19" s="23" t="s">
        <v>29</v>
      </c>
      <c r="AK19" s="23" t="s">
        <v>21</v>
      </c>
      <c r="AN19" s="21" t="s">
        <v>1</v>
      </c>
      <c r="AR19" s="17"/>
      <c r="BS19" s="14" t="s">
        <v>6</v>
      </c>
    </row>
    <row r="20" spans="1:71" s="1" customFormat="1" ht="18.45" customHeight="1" x14ac:dyDescent="0.2">
      <c r="B20" s="17"/>
      <c r="E20" s="21" t="s">
        <v>25</v>
      </c>
      <c r="AK20" s="23" t="s">
        <v>23</v>
      </c>
      <c r="AN20" s="21" t="s">
        <v>1</v>
      </c>
      <c r="AR20" s="17"/>
      <c r="BS20" s="14" t="s">
        <v>28</v>
      </c>
    </row>
    <row r="21" spans="1:71" s="1" customFormat="1" ht="6.9" customHeight="1" x14ac:dyDescent="0.2">
      <c r="B21" s="17"/>
      <c r="AR21" s="17"/>
    </row>
    <row r="22" spans="1:71" s="1" customFormat="1" ht="12" customHeight="1" x14ac:dyDescent="0.2">
      <c r="B22" s="17"/>
      <c r="D22" s="23" t="s">
        <v>30</v>
      </c>
      <c r="AR22" s="17"/>
    </row>
    <row r="23" spans="1:71" s="1" customFormat="1" ht="71.25" customHeight="1" x14ac:dyDescent="0.2">
      <c r="B23" s="17"/>
      <c r="E23" s="175" t="s">
        <v>31</v>
      </c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R23" s="17"/>
    </row>
    <row r="24" spans="1:71" s="1" customFormat="1" ht="6.9" customHeight="1" x14ac:dyDescent="0.2">
      <c r="B24" s="17"/>
      <c r="AR24" s="17"/>
    </row>
    <row r="25" spans="1:71" s="1" customFormat="1" ht="6.9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5" customHeight="1" x14ac:dyDescent="0.2">
      <c r="A26" s="26"/>
      <c r="B26" s="27"/>
      <c r="C26" s="26"/>
      <c r="D26" s="28" t="s">
        <v>32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6">
        <f>ROUND(AG94,2)</f>
        <v>0</v>
      </c>
      <c r="AL26" s="177"/>
      <c r="AM26" s="177"/>
      <c r="AN26" s="177"/>
      <c r="AO26" s="177"/>
      <c r="AP26" s="26"/>
      <c r="AQ26" s="26"/>
      <c r="AR26" s="27"/>
      <c r="BE26" s="26"/>
    </row>
    <row r="27" spans="1:71" s="2" customFormat="1" ht="6.9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.2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8" t="s">
        <v>33</v>
      </c>
      <c r="M28" s="178"/>
      <c r="N28" s="178"/>
      <c r="O28" s="178"/>
      <c r="P28" s="178"/>
      <c r="Q28" s="26"/>
      <c r="R28" s="26"/>
      <c r="S28" s="26"/>
      <c r="T28" s="26"/>
      <c r="U28" s="26"/>
      <c r="V28" s="26"/>
      <c r="W28" s="178" t="s">
        <v>34</v>
      </c>
      <c r="X28" s="178"/>
      <c r="Y28" s="178"/>
      <c r="Z28" s="178"/>
      <c r="AA28" s="178"/>
      <c r="AB28" s="178"/>
      <c r="AC28" s="178"/>
      <c r="AD28" s="178"/>
      <c r="AE28" s="178"/>
      <c r="AF28" s="26"/>
      <c r="AG28" s="26"/>
      <c r="AH28" s="26"/>
      <c r="AI28" s="26"/>
      <c r="AJ28" s="26"/>
      <c r="AK28" s="178" t="s">
        <v>35</v>
      </c>
      <c r="AL28" s="178"/>
      <c r="AM28" s="178"/>
      <c r="AN28" s="178"/>
      <c r="AO28" s="178"/>
      <c r="AP28" s="26"/>
      <c r="AQ28" s="26"/>
      <c r="AR28" s="27"/>
      <c r="BE28" s="26"/>
    </row>
    <row r="29" spans="1:71" s="3" customFormat="1" ht="14.4" customHeight="1" x14ac:dyDescent="0.2">
      <c r="B29" s="31"/>
      <c r="D29" s="23" t="s">
        <v>36</v>
      </c>
      <c r="F29" s="32" t="s">
        <v>37</v>
      </c>
      <c r="L29" s="181">
        <v>0.2</v>
      </c>
      <c r="M29" s="180"/>
      <c r="N29" s="180"/>
      <c r="O29" s="180"/>
      <c r="P29" s="180"/>
      <c r="Q29" s="33"/>
      <c r="R29" s="33"/>
      <c r="S29" s="33"/>
      <c r="T29" s="33"/>
      <c r="U29" s="33"/>
      <c r="V29" s="33"/>
      <c r="W29" s="179">
        <f>ROUND(AZ94, 2)</f>
        <v>0</v>
      </c>
      <c r="X29" s="180"/>
      <c r="Y29" s="180"/>
      <c r="Z29" s="180"/>
      <c r="AA29" s="180"/>
      <c r="AB29" s="180"/>
      <c r="AC29" s="180"/>
      <c r="AD29" s="180"/>
      <c r="AE29" s="180"/>
      <c r="AF29" s="33"/>
      <c r="AG29" s="33"/>
      <c r="AH29" s="33"/>
      <c r="AI29" s="33"/>
      <c r="AJ29" s="33"/>
      <c r="AK29" s="179">
        <f>ROUND(AV94, 2)</f>
        <v>0</v>
      </c>
      <c r="AL29" s="180"/>
      <c r="AM29" s="180"/>
      <c r="AN29" s="180"/>
      <c r="AO29" s="180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" customHeight="1" x14ac:dyDescent="0.2">
      <c r="B30" s="31"/>
      <c r="F30" s="32" t="s">
        <v>38</v>
      </c>
      <c r="L30" s="184">
        <v>0.2</v>
      </c>
      <c r="M30" s="183"/>
      <c r="N30" s="183"/>
      <c r="O30" s="183"/>
      <c r="P30" s="183"/>
      <c r="W30" s="182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K30" s="182">
        <f>ROUND(AW94, 2)</f>
        <v>0</v>
      </c>
      <c r="AL30" s="183"/>
      <c r="AM30" s="183"/>
      <c r="AN30" s="183"/>
      <c r="AO30" s="183"/>
      <c r="AR30" s="31"/>
    </row>
    <row r="31" spans="1:71" s="3" customFormat="1" ht="14.4" hidden="1" customHeight="1" x14ac:dyDescent="0.2">
      <c r="B31" s="31"/>
      <c r="F31" s="23" t="s">
        <v>39</v>
      </c>
      <c r="L31" s="184">
        <v>0.2</v>
      </c>
      <c r="M31" s="183"/>
      <c r="N31" s="183"/>
      <c r="O31" s="183"/>
      <c r="P31" s="183"/>
      <c r="W31" s="182">
        <f>ROUND(BB94, 2)</f>
        <v>0</v>
      </c>
      <c r="X31" s="183"/>
      <c r="Y31" s="183"/>
      <c r="Z31" s="183"/>
      <c r="AA31" s="183"/>
      <c r="AB31" s="183"/>
      <c r="AC31" s="183"/>
      <c r="AD31" s="183"/>
      <c r="AE31" s="183"/>
      <c r="AK31" s="182">
        <v>0</v>
      </c>
      <c r="AL31" s="183"/>
      <c r="AM31" s="183"/>
      <c r="AN31" s="183"/>
      <c r="AO31" s="183"/>
      <c r="AR31" s="31"/>
    </row>
    <row r="32" spans="1:71" s="3" customFormat="1" ht="14.4" hidden="1" customHeight="1" x14ac:dyDescent="0.2">
      <c r="B32" s="31"/>
      <c r="F32" s="23" t="s">
        <v>40</v>
      </c>
      <c r="L32" s="184">
        <v>0.2</v>
      </c>
      <c r="M32" s="183"/>
      <c r="N32" s="183"/>
      <c r="O32" s="183"/>
      <c r="P32" s="183"/>
      <c r="W32" s="182">
        <f>ROUND(BC94, 2)</f>
        <v>0</v>
      </c>
      <c r="X32" s="183"/>
      <c r="Y32" s="183"/>
      <c r="Z32" s="183"/>
      <c r="AA32" s="183"/>
      <c r="AB32" s="183"/>
      <c r="AC32" s="183"/>
      <c r="AD32" s="183"/>
      <c r="AE32" s="183"/>
      <c r="AK32" s="182">
        <v>0</v>
      </c>
      <c r="AL32" s="183"/>
      <c r="AM32" s="183"/>
      <c r="AN32" s="183"/>
      <c r="AO32" s="183"/>
      <c r="AR32" s="31"/>
    </row>
    <row r="33" spans="1:57" s="3" customFormat="1" ht="14.4" hidden="1" customHeight="1" x14ac:dyDescent="0.2">
      <c r="B33" s="31"/>
      <c r="F33" s="32" t="s">
        <v>41</v>
      </c>
      <c r="L33" s="181">
        <v>0</v>
      </c>
      <c r="M33" s="180"/>
      <c r="N33" s="180"/>
      <c r="O33" s="180"/>
      <c r="P33" s="180"/>
      <c r="Q33" s="33"/>
      <c r="R33" s="33"/>
      <c r="S33" s="33"/>
      <c r="T33" s="33"/>
      <c r="U33" s="33"/>
      <c r="V33" s="33"/>
      <c r="W33" s="179">
        <f>ROUND(BD94, 2)</f>
        <v>0</v>
      </c>
      <c r="X33" s="180"/>
      <c r="Y33" s="180"/>
      <c r="Z33" s="180"/>
      <c r="AA33" s="180"/>
      <c r="AB33" s="180"/>
      <c r="AC33" s="180"/>
      <c r="AD33" s="180"/>
      <c r="AE33" s="180"/>
      <c r="AF33" s="33"/>
      <c r="AG33" s="33"/>
      <c r="AH33" s="33"/>
      <c r="AI33" s="33"/>
      <c r="AJ33" s="33"/>
      <c r="AK33" s="179">
        <v>0</v>
      </c>
      <c r="AL33" s="180"/>
      <c r="AM33" s="180"/>
      <c r="AN33" s="180"/>
      <c r="AO33" s="180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" customHeight="1" x14ac:dyDescent="0.2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5" customHeight="1" x14ac:dyDescent="0.2">
      <c r="A35" s="26"/>
      <c r="B35" s="27"/>
      <c r="C35" s="35"/>
      <c r="D35" s="36" t="s">
        <v>42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43</v>
      </c>
      <c r="U35" s="37"/>
      <c r="V35" s="37"/>
      <c r="W35" s="37"/>
      <c r="X35" s="185" t="s">
        <v>44</v>
      </c>
      <c r="Y35" s="186"/>
      <c r="Z35" s="186"/>
      <c r="AA35" s="186"/>
      <c r="AB35" s="186"/>
      <c r="AC35" s="37"/>
      <c r="AD35" s="37"/>
      <c r="AE35" s="37"/>
      <c r="AF35" s="37"/>
      <c r="AG35" s="37"/>
      <c r="AH35" s="37"/>
      <c r="AI35" s="37"/>
      <c r="AJ35" s="37"/>
      <c r="AK35" s="187">
        <f>SUM(AK26:AK33)</f>
        <v>0</v>
      </c>
      <c r="AL35" s="186"/>
      <c r="AM35" s="186"/>
      <c r="AN35" s="186"/>
      <c r="AO35" s="188"/>
      <c r="AP35" s="35"/>
      <c r="AQ35" s="35"/>
      <c r="AR35" s="27"/>
      <c r="BE35" s="26"/>
    </row>
    <row r="36" spans="1:57" s="2" customFormat="1" ht="6.9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" customHeight="1" x14ac:dyDescent="0.2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" customHeight="1" x14ac:dyDescent="0.2">
      <c r="B38" s="17"/>
      <c r="AR38" s="17"/>
    </row>
    <row r="39" spans="1:57" s="1" customFormat="1" ht="14.4" customHeight="1" x14ac:dyDescent="0.2">
      <c r="B39" s="17"/>
      <c r="AR39" s="17"/>
    </row>
    <row r="40" spans="1:57" s="1" customFormat="1" ht="14.4" customHeight="1" x14ac:dyDescent="0.2">
      <c r="B40" s="17"/>
      <c r="AR40" s="17"/>
    </row>
    <row r="41" spans="1:57" s="1" customFormat="1" ht="14.4" customHeight="1" x14ac:dyDescent="0.2">
      <c r="B41" s="17"/>
      <c r="AR41" s="17"/>
    </row>
    <row r="42" spans="1:57" s="1" customFormat="1" ht="14.4" customHeight="1" x14ac:dyDescent="0.2">
      <c r="B42" s="17"/>
      <c r="AR42" s="17"/>
    </row>
    <row r="43" spans="1:57" s="1" customFormat="1" ht="14.4" customHeight="1" x14ac:dyDescent="0.2">
      <c r="B43" s="17"/>
      <c r="AR43" s="17"/>
    </row>
    <row r="44" spans="1:57" s="1" customFormat="1" ht="14.4" customHeight="1" x14ac:dyDescent="0.2">
      <c r="B44" s="17"/>
      <c r="AR44" s="17"/>
    </row>
    <row r="45" spans="1:57" s="1" customFormat="1" ht="14.4" customHeight="1" x14ac:dyDescent="0.2">
      <c r="B45" s="17"/>
      <c r="AR45" s="17"/>
    </row>
    <row r="46" spans="1:57" s="1" customFormat="1" ht="14.4" customHeight="1" x14ac:dyDescent="0.2">
      <c r="B46" s="17"/>
      <c r="AR46" s="17"/>
    </row>
    <row r="47" spans="1:57" s="1" customFormat="1" ht="14.4" customHeight="1" x14ac:dyDescent="0.2">
      <c r="B47" s="17"/>
      <c r="AR47" s="17"/>
    </row>
    <row r="48" spans="1:57" s="1" customFormat="1" ht="14.4" customHeight="1" x14ac:dyDescent="0.2">
      <c r="B48" s="17"/>
      <c r="AR48" s="17"/>
    </row>
    <row r="49" spans="1:57" s="2" customFormat="1" ht="14.4" customHeight="1" x14ac:dyDescent="0.2">
      <c r="B49" s="39"/>
      <c r="D49" s="40" t="s">
        <v>45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46</v>
      </c>
      <c r="AI49" s="41"/>
      <c r="AJ49" s="41"/>
      <c r="AK49" s="41"/>
      <c r="AL49" s="41"/>
      <c r="AM49" s="41"/>
      <c r="AN49" s="41"/>
      <c r="AO49" s="41"/>
      <c r="AR49" s="39"/>
    </row>
    <row r="50" spans="1:57" ht="10.199999999999999" x14ac:dyDescent="0.2">
      <c r="B50" s="17"/>
      <c r="AR50" s="17"/>
    </row>
    <row r="51" spans="1:57" ht="10.199999999999999" x14ac:dyDescent="0.2">
      <c r="B51" s="17"/>
      <c r="AR51" s="17"/>
    </row>
    <row r="52" spans="1:57" ht="10.199999999999999" x14ac:dyDescent="0.2">
      <c r="B52" s="17"/>
      <c r="AR52" s="17"/>
    </row>
    <row r="53" spans="1:57" ht="10.199999999999999" x14ac:dyDescent="0.2">
      <c r="B53" s="17"/>
      <c r="AR53" s="17"/>
    </row>
    <row r="54" spans="1:57" ht="10.199999999999999" x14ac:dyDescent="0.2">
      <c r="B54" s="17"/>
      <c r="AR54" s="17"/>
    </row>
    <row r="55" spans="1:57" ht="10.199999999999999" x14ac:dyDescent="0.2">
      <c r="B55" s="17"/>
      <c r="AR55" s="17"/>
    </row>
    <row r="56" spans="1:57" ht="10.199999999999999" x14ac:dyDescent="0.2">
      <c r="B56" s="17"/>
      <c r="AR56" s="17"/>
    </row>
    <row r="57" spans="1:57" ht="10.199999999999999" x14ac:dyDescent="0.2">
      <c r="B57" s="17"/>
      <c r="AR57" s="17"/>
    </row>
    <row r="58" spans="1:57" ht="10.199999999999999" x14ac:dyDescent="0.2">
      <c r="B58" s="17"/>
      <c r="AR58" s="17"/>
    </row>
    <row r="59" spans="1:57" ht="10.199999999999999" x14ac:dyDescent="0.2">
      <c r="B59" s="17"/>
      <c r="AR59" s="17"/>
    </row>
    <row r="60" spans="1:57" s="2" customFormat="1" ht="13.2" x14ac:dyDescent="0.2">
      <c r="A60" s="26"/>
      <c r="B60" s="27"/>
      <c r="C60" s="26"/>
      <c r="D60" s="42" t="s">
        <v>47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48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47</v>
      </c>
      <c r="AI60" s="29"/>
      <c r="AJ60" s="29"/>
      <c r="AK60" s="29"/>
      <c r="AL60" s="29"/>
      <c r="AM60" s="42" t="s">
        <v>48</v>
      </c>
      <c r="AN60" s="29"/>
      <c r="AO60" s="29"/>
      <c r="AP60" s="26"/>
      <c r="AQ60" s="26"/>
      <c r="AR60" s="27"/>
      <c r="BE60" s="26"/>
    </row>
    <row r="61" spans="1:57" ht="10.199999999999999" x14ac:dyDescent="0.2">
      <c r="B61" s="17"/>
      <c r="AR61" s="17"/>
    </row>
    <row r="62" spans="1:57" ht="10.199999999999999" x14ac:dyDescent="0.2">
      <c r="B62" s="17"/>
      <c r="AR62" s="17"/>
    </row>
    <row r="63" spans="1:57" ht="10.199999999999999" x14ac:dyDescent="0.2">
      <c r="B63" s="17"/>
      <c r="AR63" s="17"/>
    </row>
    <row r="64" spans="1:57" s="2" customFormat="1" ht="13.2" x14ac:dyDescent="0.2">
      <c r="A64" s="26"/>
      <c r="B64" s="27"/>
      <c r="C64" s="26"/>
      <c r="D64" s="40" t="s">
        <v>49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50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 ht="10.199999999999999" x14ac:dyDescent="0.2">
      <c r="B65" s="17"/>
      <c r="AR65" s="17"/>
    </row>
    <row r="66" spans="1:57" ht="10.199999999999999" x14ac:dyDescent="0.2">
      <c r="B66" s="17"/>
      <c r="AR66" s="17"/>
    </row>
    <row r="67" spans="1:57" ht="10.199999999999999" x14ac:dyDescent="0.2">
      <c r="B67" s="17"/>
      <c r="AR67" s="17"/>
    </row>
    <row r="68" spans="1:57" ht="10.199999999999999" x14ac:dyDescent="0.2">
      <c r="B68" s="17"/>
      <c r="AR68" s="17"/>
    </row>
    <row r="69" spans="1:57" ht="10.199999999999999" x14ac:dyDescent="0.2">
      <c r="B69" s="17"/>
      <c r="AR69" s="17"/>
    </row>
    <row r="70" spans="1:57" ht="10.199999999999999" x14ac:dyDescent="0.2">
      <c r="B70" s="17"/>
      <c r="AR70" s="17"/>
    </row>
    <row r="71" spans="1:57" ht="10.199999999999999" x14ac:dyDescent="0.2">
      <c r="B71" s="17"/>
      <c r="AR71" s="17"/>
    </row>
    <row r="72" spans="1:57" ht="10.199999999999999" x14ac:dyDescent="0.2">
      <c r="B72" s="17"/>
      <c r="AR72" s="17"/>
    </row>
    <row r="73" spans="1:57" ht="10.199999999999999" x14ac:dyDescent="0.2">
      <c r="B73" s="17"/>
      <c r="AR73" s="17"/>
    </row>
    <row r="74" spans="1:57" ht="10.199999999999999" x14ac:dyDescent="0.2">
      <c r="B74" s="17"/>
      <c r="AR74" s="17"/>
    </row>
    <row r="75" spans="1:57" s="2" customFormat="1" ht="13.2" x14ac:dyDescent="0.2">
      <c r="A75" s="26"/>
      <c r="B75" s="27"/>
      <c r="C75" s="26"/>
      <c r="D75" s="42" t="s">
        <v>47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48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47</v>
      </c>
      <c r="AI75" s="29"/>
      <c r="AJ75" s="29"/>
      <c r="AK75" s="29"/>
      <c r="AL75" s="29"/>
      <c r="AM75" s="42" t="s">
        <v>48</v>
      </c>
      <c r="AN75" s="29"/>
      <c r="AO75" s="29"/>
      <c r="AP75" s="26"/>
      <c r="AQ75" s="26"/>
      <c r="AR75" s="27"/>
      <c r="BE75" s="26"/>
    </row>
    <row r="76" spans="1:57" s="2" customFormat="1" ht="10.199999999999999" x14ac:dyDescent="0.2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" customHeight="1" x14ac:dyDescent="0.2">
      <c r="A82" s="26"/>
      <c r="B82" s="27"/>
      <c r="C82" s="18" t="s">
        <v>51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 x14ac:dyDescent="0.2">
      <c r="B84" s="48"/>
      <c r="C84" s="23" t="s">
        <v>11</v>
      </c>
      <c r="L84" s="4" t="str">
        <f>K5</f>
        <v>21-INE15</v>
      </c>
      <c r="AR84" s="48"/>
    </row>
    <row r="85" spans="1:91" s="5" customFormat="1" ht="36.9" customHeight="1" x14ac:dyDescent="0.2">
      <c r="B85" s="49"/>
      <c r="C85" s="50" t="s">
        <v>13</v>
      </c>
      <c r="L85" s="189" t="str">
        <f>K6</f>
        <v>Obnova autobusových zastávok v obci SEČ</v>
      </c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R85" s="49"/>
    </row>
    <row r="86" spans="1:91" s="2" customFormat="1" ht="6.9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 x14ac:dyDescent="0.2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>Obec Seč ; 972 26 Seč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91" t="str">
        <f>IF(AN8= "","",AN8)</f>
        <v/>
      </c>
      <c r="AN87" s="191"/>
      <c r="AO87" s="26"/>
      <c r="AP87" s="26"/>
      <c r="AQ87" s="26"/>
      <c r="AR87" s="27"/>
      <c r="BE87" s="26"/>
    </row>
    <row r="88" spans="1:91" s="2" customFormat="1" ht="6.9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15" customHeight="1" x14ac:dyDescent="0.2">
      <c r="A89" s="26"/>
      <c r="B89" s="27"/>
      <c r="C89" s="23" t="s">
        <v>20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obec Seč, 972 26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192" t="str">
        <f>IF(E17="","",E17)</f>
        <v>Ing. Miroslav Cvičela</v>
      </c>
      <c r="AN89" s="193"/>
      <c r="AO89" s="193"/>
      <c r="AP89" s="193"/>
      <c r="AQ89" s="26"/>
      <c r="AR89" s="27"/>
      <c r="AS89" s="194" t="s">
        <v>52</v>
      </c>
      <c r="AT89" s="195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15" customHeight="1" x14ac:dyDescent="0.2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29</v>
      </c>
      <c r="AJ90" s="26"/>
      <c r="AK90" s="26"/>
      <c r="AL90" s="26"/>
      <c r="AM90" s="192" t="str">
        <f>IF(E20="","",E20)</f>
        <v xml:space="preserve"> </v>
      </c>
      <c r="AN90" s="193"/>
      <c r="AO90" s="193"/>
      <c r="AP90" s="193"/>
      <c r="AQ90" s="26"/>
      <c r="AR90" s="27"/>
      <c r="AS90" s="196"/>
      <c r="AT90" s="197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8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6"/>
      <c r="AT91" s="197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 x14ac:dyDescent="0.2">
      <c r="A92" s="26"/>
      <c r="B92" s="27"/>
      <c r="C92" s="198" t="s">
        <v>53</v>
      </c>
      <c r="D92" s="199"/>
      <c r="E92" s="199"/>
      <c r="F92" s="199"/>
      <c r="G92" s="199"/>
      <c r="H92" s="57"/>
      <c r="I92" s="200" t="s">
        <v>54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1" t="s">
        <v>55</v>
      </c>
      <c r="AH92" s="199"/>
      <c r="AI92" s="199"/>
      <c r="AJ92" s="199"/>
      <c r="AK92" s="199"/>
      <c r="AL92" s="199"/>
      <c r="AM92" s="199"/>
      <c r="AN92" s="200" t="s">
        <v>56</v>
      </c>
      <c r="AO92" s="199"/>
      <c r="AP92" s="202"/>
      <c r="AQ92" s="58" t="s">
        <v>57</v>
      </c>
      <c r="AR92" s="27"/>
      <c r="AS92" s="59" t="s">
        <v>58</v>
      </c>
      <c r="AT92" s="60" t="s">
        <v>59</v>
      </c>
      <c r="AU92" s="60" t="s">
        <v>60</v>
      </c>
      <c r="AV92" s="60" t="s">
        <v>61</v>
      </c>
      <c r="AW92" s="60" t="s">
        <v>62</v>
      </c>
      <c r="AX92" s="60" t="s">
        <v>63</v>
      </c>
      <c r="AY92" s="60" t="s">
        <v>64</v>
      </c>
      <c r="AZ92" s="60" t="s">
        <v>65</v>
      </c>
      <c r="BA92" s="60" t="s">
        <v>66</v>
      </c>
      <c r="BB92" s="60" t="s">
        <v>67</v>
      </c>
      <c r="BC92" s="60" t="s">
        <v>68</v>
      </c>
      <c r="BD92" s="61" t="s">
        <v>69</v>
      </c>
      <c r="BE92" s="26"/>
    </row>
    <row r="93" spans="1:91" s="2" customFormat="1" ht="10.8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" customHeight="1" x14ac:dyDescent="0.2">
      <c r="B94" s="65"/>
      <c r="C94" s="66" t="s">
        <v>70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6">
        <f>ROUND(SUM(AG95:AG96),2)</f>
        <v>0</v>
      </c>
      <c r="AH94" s="206"/>
      <c r="AI94" s="206"/>
      <c r="AJ94" s="206"/>
      <c r="AK94" s="206"/>
      <c r="AL94" s="206"/>
      <c r="AM94" s="206"/>
      <c r="AN94" s="207">
        <f>SUM(AG94,AT94)</f>
        <v>0</v>
      </c>
      <c r="AO94" s="207"/>
      <c r="AP94" s="207"/>
      <c r="AQ94" s="69" t="s">
        <v>1</v>
      </c>
      <c r="AR94" s="65"/>
      <c r="AS94" s="70">
        <f>ROUND(SUM(AS95:AS96),2)</f>
        <v>0</v>
      </c>
      <c r="AT94" s="71">
        <f>ROUND(SUM(AV94:AW94),2)</f>
        <v>0</v>
      </c>
      <c r="AU94" s="72">
        <f>ROUND(SUM(AU95:AU96),5)</f>
        <v>458.24901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ROUND(SUM(AZ95:AZ96),2)</f>
        <v>0</v>
      </c>
      <c r="BA94" s="71">
        <f>ROUND(SUM(BA95:BA96),2)</f>
        <v>0</v>
      </c>
      <c r="BB94" s="71">
        <f>ROUND(SUM(BB95:BB96),2)</f>
        <v>0</v>
      </c>
      <c r="BC94" s="71">
        <f>ROUND(SUM(BC95:BC96),2)</f>
        <v>0</v>
      </c>
      <c r="BD94" s="73">
        <f>ROUND(SUM(BD95:BD96),2)</f>
        <v>0</v>
      </c>
      <c r="BS94" s="74" t="s">
        <v>71</v>
      </c>
      <c r="BT94" s="74" t="s">
        <v>72</v>
      </c>
      <c r="BU94" s="75" t="s">
        <v>73</v>
      </c>
      <c r="BV94" s="74" t="s">
        <v>74</v>
      </c>
      <c r="BW94" s="74" t="s">
        <v>4</v>
      </c>
      <c r="BX94" s="74" t="s">
        <v>75</v>
      </c>
      <c r="CL94" s="74" t="s">
        <v>1</v>
      </c>
    </row>
    <row r="95" spans="1:91" s="7" customFormat="1" ht="16.5" customHeight="1" x14ac:dyDescent="0.2">
      <c r="A95" s="76" t="s">
        <v>76</v>
      </c>
      <c r="B95" s="77"/>
      <c r="C95" s="78"/>
      <c r="D95" s="205" t="s">
        <v>77</v>
      </c>
      <c r="E95" s="205"/>
      <c r="F95" s="205"/>
      <c r="G95" s="205"/>
      <c r="H95" s="205"/>
      <c r="I95" s="79"/>
      <c r="J95" s="205" t="s">
        <v>78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3">
        <f>'A - Dolný koniec'!J30</f>
        <v>0</v>
      </c>
      <c r="AH95" s="204"/>
      <c r="AI95" s="204"/>
      <c r="AJ95" s="204"/>
      <c r="AK95" s="204"/>
      <c r="AL95" s="204"/>
      <c r="AM95" s="204"/>
      <c r="AN95" s="203">
        <f>SUM(AG95,AT95)</f>
        <v>0</v>
      </c>
      <c r="AO95" s="204"/>
      <c r="AP95" s="204"/>
      <c r="AQ95" s="80" t="s">
        <v>79</v>
      </c>
      <c r="AR95" s="77"/>
      <c r="AS95" s="81">
        <v>0</v>
      </c>
      <c r="AT95" s="82">
        <f>ROUND(SUM(AV95:AW95),2)</f>
        <v>0</v>
      </c>
      <c r="AU95" s="83">
        <f>'A - Dolný koniec'!P128</f>
        <v>197.24590361</v>
      </c>
      <c r="AV95" s="82">
        <f>'A - Dolný koniec'!J33</f>
        <v>0</v>
      </c>
      <c r="AW95" s="82">
        <f>'A - Dolný koniec'!J34</f>
        <v>0</v>
      </c>
      <c r="AX95" s="82">
        <f>'A - Dolný koniec'!J35</f>
        <v>0</v>
      </c>
      <c r="AY95" s="82">
        <f>'A - Dolný koniec'!J36</f>
        <v>0</v>
      </c>
      <c r="AZ95" s="82">
        <f>'A - Dolný koniec'!F33</f>
        <v>0</v>
      </c>
      <c r="BA95" s="82">
        <f>'A - Dolný koniec'!F34</f>
        <v>0</v>
      </c>
      <c r="BB95" s="82">
        <f>'A - Dolný koniec'!F35</f>
        <v>0</v>
      </c>
      <c r="BC95" s="82">
        <f>'A - Dolný koniec'!F36</f>
        <v>0</v>
      </c>
      <c r="BD95" s="84">
        <f>'A - Dolný koniec'!F37</f>
        <v>0</v>
      </c>
      <c r="BT95" s="85" t="s">
        <v>80</v>
      </c>
      <c r="BV95" s="85" t="s">
        <v>74</v>
      </c>
      <c r="BW95" s="85" t="s">
        <v>81</v>
      </c>
      <c r="BX95" s="85" t="s">
        <v>4</v>
      </c>
      <c r="CL95" s="85" t="s">
        <v>1</v>
      </c>
      <c r="CM95" s="85" t="s">
        <v>72</v>
      </c>
    </row>
    <row r="96" spans="1:91" s="7" customFormat="1" ht="16.5" customHeight="1" x14ac:dyDescent="0.2">
      <c r="A96" s="76" t="s">
        <v>76</v>
      </c>
      <c r="B96" s="77"/>
      <c r="C96" s="78"/>
      <c r="D96" s="205" t="s">
        <v>82</v>
      </c>
      <c r="E96" s="205"/>
      <c r="F96" s="205"/>
      <c r="G96" s="205"/>
      <c r="H96" s="205"/>
      <c r="I96" s="79"/>
      <c r="J96" s="205" t="s">
        <v>83</v>
      </c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3">
        <f>'B - Horný koniec'!J30</f>
        <v>0</v>
      </c>
      <c r="AH96" s="204"/>
      <c r="AI96" s="204"/>
      <c r="AJ96" s="204"/>
      <c r="AK96" s="204"/>
      <c r="AL96" s="204"/>
      <c r="AM96" s="204"/>
      <c r="AN96" s="203">
        <f>SUM(AG96,AT96)</f>
        <v>0</v>
      </c>
      <c r="AO96" s="204"/>
      <c r="AP96" s="204"/>
      <c r="AQ96" s="80" t="s">
        <v>79</v>
      </c>
      <c r="AR96" s="77"/>
      <c r="AS96" s="86">
        <v>0</v>
      </c>
      <c r="AT96" s="87">
        <f>ROUND(SUM(AV96:AW96),2)</f>
        <v>0</v>
      </c>
      <c r="AU96" s="88">
        <f>'B - Horný koniec'!P128</f>
        <v>261.00310336000001</v>
      </c>
      <c r="AV96" s="87">
        <f>'B - Horný koniec'!J33</f>
        <v>0</v>
      </c>
      <c r="AW96" s="87">
        <f>'B - Horný koniec'!J34</f>
        <v>0</v>
      </c>
      <c r="AX96" s="87">
        <f>'B - Horný koniec'!J35</f>
        <v>0</v>
      </c>
      <c r="AY96" s="87">
        <f>'B - Horný koniec'!J36</f>
        <v>0</v>
      </c>
      <c r="AZ96" s="87">
        <f>'B - Horný koniec'!F33</f>
        <v>0</v>
      </c>
      <c r="BA96" s="87">
        <f>'B - Horný koniec'!F34</f>
        <v>0</v>
      </c>
      <c r="BB96" s="87">
        <f>'B - Horný koniec'!F35</f>
        <v>0</v>
      </c>
      <c r="BC96" s="87">
        <f>'B - Horný koniec'!F36</f>
        <v>0</v>
      </c>
      <c r="BD96" s="89">
        <f>'B - Horný koniec'!F37</f>
        <v>0</v>
      </c>
      <c r="BT96" s="85" t="s">
        <v>80</v>
      </c>
      <c r="BV96" s="85" t="s">
        <v>74</v>
      </c>
      <c r="BW96" s="85" t="s">
        <v>84</v>
      </c>
      <c r="BX96" s="85" t="s">
        <v>4</v>
      </c>
      <c r="CL96" s="85" t="s">
        <v>1</v>
      </c>
      <c r="CM96" s="85" t="s">
        <v>72</v>
      </c>
    </row>
    <row r="97" spans="1:57" s="2" customFormat="1" ht="30" customHeight="1" x14ac:dyDescent="0.2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s="2" customFormat="1" ht="6.9" customHeight="1" x14ac:dyDescent="0.2">
      <c r="A98" s="26"/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27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</sheetData>
  <mergeCells count="44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A - Dolný koniec'!C2" display="/" xr:uid="{00000000-0004-0000-0000-000000000000}"/>
    <hyperlink ref="A96" location="'B - Horný koniec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82"/>
  <sheetViews>
    <sheetView showGridLines="0" workbookViewId="0">
      <selection activeCell="J12" sqref="J12"/>
    </sheetView>
  </sheetViews>
  <sheetFormatPr defaultRowHeight="14.4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 x14ac:dyDescent="0.2">
      <c r="A1" s="90"/>
    </row>
    <row r="2" spans="1:46" s="1" customFormat="1" ht="36.9" customHeight="1" x14ac:dyDescent="0.2">
      <c r="L2" s="208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81</v>
      </c>
    </row>
    <row r="3" spans="1:46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" customHeight="1" x14ac:dyDescent="0.2">
      <c r="B4" s="17"/>
      <c r="D4" s="18" t="s">
        <v>85</v>
      </c>
      <c r="L4" s="17"/>
      <c r="M4" s="91" t="s">
        <v>9</v>
      </c>
      <c r="AT4" s="14" t="s">
        <v>3</v>
      </c>
    </row>
    <row r="5" spans="1:46" s="1" customFormat="1" ht="6.9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16.5" customHeight="1" x14ac:dyDescent="0.2">
      <c r="B7" s="17"/>
      <c r="E7" s="209" t="str">
        <f>'Rekapitulácia stavby'!K6</f>
        <v>Obnova autobusových zastávok v obci SEČ</v>
      </c>
      <c r="F7" s="210"/>
      <c r="G7" s="210"/>
      <c r="H7" s="210"/>
      <c r="L7" s="17"/>
    </row>
    <row r="8" spans="1:46" s="2" customFormat="1" ht="12" customHeight="1" x14ac:dyDescent="0.2">
      <c r="A8" s="26"/>
      <c r="B8" s="27"/>
      <c r="C8" s="26"/>
      <c r="D8" s="23" t="s">
        <v>86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 x14ac:dyDescent="0.2">
      <c r="A9" s="26"/>
      <c r="B9" s="27"/>
      <c r="C9" s="26"/>
      <c r="D9" s="26"/>
      <c r="E9" s="189" t="s">
        <v>87</v>
      </c>
      <c r="F9" s="211"/>
      <c r="G9" s="211"/>
      <c r="H9" s="211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 x14ac:dyDescent="0.2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 x14ac:dyDescent="0.2">
      <c r="A18" s="26"/>
      <c r="B18" s="27"/>
      <c r="C18" s="26"/>
      <c r="D18" s="26"/>
      <c r="E18" s="172" t="str">
        <f>'Rekapitulácia stavby'!E14</f>
        <v xml:space="preserve"> </v>
      </c>
      <c r="F18" s="172"/>
      <c r="G18" s="172"/>
      <c r="H18" s="172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 x14ac:dyDescent="0.2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 x14ac:dyDescent="0.2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 x14ac:dyDescent="0.2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 x14ac:dyDescent="0.2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 x14ac:dyDescent="0.2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 x14ac:dyDescent="0.2">
      <c r="A27" s="92"/>
      <c r="B27" s="93"/>
      <c r="C27" s="92"/>
      <c r="D27" s="92"/>
      <c r="E27" s="175" t="s">
        <v>1</v>
      </c>
      <c r="F27" s="175"/>
      <c r="G27" s="175"/>
      <c r="H27" s="175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 x14ac:dyDescent="0.2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 x14ac:dyDescent="0.2">
      <c r="A30" s="26"/>
      <c r="B30" s="27"/>
      <c r="C30" s="26"/>
      <c r="D30" s="95" t="s">
        <v>32</v>
      </c>
      <c r="E30" s="26"/>
      <c r="F30" s="26"/>
      <c r="G30" s="26"/>
      <c r="H30" s="26"/>
      <c r="I30" s="26"/>
      <c r="J30" s="68">
        <f>ROUND(J128,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 x14ac:dyDescent="0.2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 x14ac:dyDescent="0.2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 x14ac:dyDescent="0.2">
      <c r="A33" s="26"/>
      <c r="B33" s="27"/>
      <c r="C33" s="26"/>
      <c r="D33" s="96" t="s">
        <v>36</v>
      </c>
      <c r="E33" s="32" t="s">
        <v>37</v>
      </c>
      <c r="F33" s="97">
        <f>ROUND((SUM(BE128:BE181)),  2)</f>
        <v>0</v>
      </c>
      <c r="G33" s="98"/>
      <c r="H33" s="98"/>
      <c r="I33" s="99">
        <v>0.2</v>
      </c>
      <c r="J33" s="97">
        <f>ROUND(((SUM(BE128:BE181))*I33),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 x14ac:dyDescent="0.2">
      <c r="A34" s="26"/>
      <c r="B34" s="27"/>
      <c r="C34" s="26"/>
      <c r="D34" s="26"/>
      <c r="E34" s="32" t="s">
        <v>38</v>
      </c>
      <c r="F34" s="100">
        <f>ROUND((SUM(BF128:BF181)),  2)</f>
        <v>0</v>
      </c>
      <c r="G34" s="26"/>
      <c r="H34" s="26"/>
      <c r="I34" s="101">
        <v>0.2</v>
      </c>
      <c r="J34" s="100">
        <f>ROUND(((SUM(BF128:BF181))*I34),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 x14ac:dyDescent="0.2">
      <c r="A35" s="26"/>
      <c r="B35" s="27"/>
      <c r="C35" s="26"/>
      <c r="D35" s="26"/>
      <c r="E35" s="23" t="s">
        <v>39</v>
      </c>
      <c r="F35" s="100">
        <f>ROUND((SUM(BG128:BG181)),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 x14ac:dyDescent="0.2">
      <c r="A36" s="26"/>
      <c r="B36" s="27"/>
      <c r="C36" s="26"/>
      <c r="D36" s="26"/>
      <c r="E36" s="23" t="s">
        <v>40</v>
      </c>
      <c r="F36" s="100">
        <f>ROUND((SUM(BH128:BH181)),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 x14ac:dyDescent="0.2">
      <c r="A37" s="26"/>
      <c r="B37" s="27"/>
      <c r="C37" s="26"/>
      <c r="D37" s="26"/>
      <c r="E37" s="32" t="s">
        <v>41</v>
      </c>
      <c r="F37" s="97">
        <f>ROUND((SUM(BI128:BI181)),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 x14ac:dyDescent="0.2">
      <c r="A39" s="26"/>
      <c r="B39" s="27"/>
      <c r="C39" s="102"/>
      <c r="D39" s="103" t="s">
        <v>42</v>
      </c>
      <c r="E39" s="57"/>
      <c r="F39" s="57"/>
      <c r="G39" s="104" t="s">
        <v>43</v>
      </c>
      <c r="H39" s="105" t="s">
        <v>44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 x14ac:dyDescent="0.2">
      <c r="B41" s="17"/>
      <c r="L41" s="17"/>
    </row>
    <row r="42" spans="1:31" s="1" customFormat="1" ht="14.4" customHeight="1" x14ac:dyDescent="0.2">
      <c r="B42" s="17"/>
      <c r="L42" s="17"/>
    </row>
    <row r="43" spans="1:31" s="1" customFormat="1" ht="14.4" customHeight="1" x14ac:dyDescent="0.2">
      <c r="B43" s="17"/>
      <c r="L43" s="17"/>
    </row>
    <row r="44" spans="1:31" s="1" customFormat="1" ht="14.4" customHeight="1" x14ac:dyDescent="0.2">
      <c r="B44" s="17"/>
      <c r="L44" s="17"/>
    </row>
    <row r="45" spans="1:31" s="1" customFormat="1" ht="14.4" customHeight="1" x14ac:dyDescent="0.2">
      <c r="B45" s="17"/>
      <c r="L45" s="17"/>
    </row>
    <row r="46" spans="1:31" s="1" customFormat="1" ht="14.4" customHeight="1" x14ac:dyDescent="0.2">
      <c r="B46" s="17"/>
      <c r="L46" s="17"/>
    </row>
    <row r="47" spans="1:31" s="1" customFormat="1" ht="14.4" customHeight="1" x14ac:dyDescent="0.2">
      <c r="B47" s="17"/>
      <c r="L47" s="17"/>
    </row>
    <row r="48" spans="1:31" s="1" customFormat="1" ht="14.4" customHeight="1" x14ac:dyDescent="0.2">
      <c r="B48" s="17"/>
      <c r="L48" s="17"/>
    </row>
    <row r="49" spans="1:31" s="1" customFormat="1" ht="14.4" customHeight="1" x14ac:dyDescent="0.2">
      <c r="B49" s="17"/>
      <c r="L49" s="17"/>
    </row>
    <row r="50" spans="1:31" s="2" customFormat="1" ht="14.4" customHeight="1" x14ac:dyDescent="0.2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spans="1:31" ht="10.199999999999999" x14ac:dyDescent="0.2">
      <c r="B51" s="17"/>
      <c r="L51" s="17"/>
    </row>
    <row r="52" spans="1:31" ht="10.199999999999999" x14ac:dyDescent="0.2">
      <c r="B52" s="17"/>
      <c r="L52" s="17"/>
    </row>
    <row r="53" spans="1:31" ht="10.199999999999999" x14ac:dyDescent="0.2">
      <c r="B53" s="17"/>
      <c r="L53" s="17"/>
    </row>
    <row r="54" spans="1:31" ht="10.199999999999999" x14ac:dyDescent="0.2">
      <c r="B54" s="17"/>
      <c r="L54" s="17"/>
    </row>
    <row r="55" spans="1:31" ht="10.199999999999999" x14ac:dyDescent="0.2">
      <c r="B55" s="17"/>
      <c r="L55" s="17"/>
    </row>
    <row r="56" spans="1:31" ht="10.199999999999999" x14ac:dyDescent="0.2">
      <c r="B56" s="17"/>
      <c r="L56" s="17"/>
    </row>
    <row r="57" spans="1:31" ht="10.199999999999999" x14ac:dyDescent="0.2">
      <c r="B57" s="17"/>
      <c r="L57" s="17"/>
    </row>
    <row r="58" spans="1:31" ht="10.199999999999999" x14ac:dyDescent="0.2">
      <c r="B58" s="17"/>
      <c r="L58" s="17"/>
    </row>
    <row r="59" spans="1:31" ht="10.199999999999999" x14ac:dyDescent="0.2">
      <c r="B59" s="17"/>
      <c r="L59" s="17"/>
    </row>
    <row r="60" spans="1:31" ht="10.199999999999999" x14ac:dyDescent="0.2">
      <c r="B60" s="17"/>
      <c r="L60" s="17"/>
    </row>
    <row r="61" spans="1:31" s="2" customFormat="1" ht="13.2" x14ac:dyDescent="0.2">
      <c r="A61" s="26"/>
      <c r="B61" s="27"/>
      <c r="C61" s="26"/>
      <c r="D61" s="42" t="s">
        <v>47</v>
      </c>
      <c r="E61" s="29"/>
      <c r="F61" s="108" t="s">
        <v>48</v>
      </c>
      <c r="G61" s="42" t="s">
        <v>47</v>
      </c>
      <c r="H61" s="29"/>
      <c r="I61" s="29"/>
      <c r="J61" s="109" t="s">
        <v>48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x14ac:dyDescent="0.2">
      <c r="B62" s="17"/>
      <c r="L62" s="17"/>
    </row>
    <row r="63" spans="1:31" ht="10.199999999999999" x14ac:dyDescent="0.2">
      <c r="B63" s="17"/>
      <c r="L63" s="17"/>
    </row>
    <row r="64" spans="1:31" ht="10.199999999999999" x14ac:dyDescent="0.2">
      <c r="B64" s="17"/>
      <c r="L64" s="17"/>
    </row>
    <row r="65" spans="1:31" s="2" customFormat="1" ht="13.2" x14ac:dyDescent="0.2">
      <c r="A65" s="26"/>
      <c r="B65" s="27"/>
      <c r="C65" s="26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x14ac:dyDescent="0.2">
      <c r="B66" s="17"/>
      <c r="L66" s="17"/>
    </row>
    <row r="67" spans="1:31" ht="10.199999999999999" x14ac:dyDescent="0.2">
      <c r="B67" s="17"/>
      <c r="L67" s="17"/>
    </row>
    <row r="68" spans="1:31" ht="10.199999999999999" x14ac:dyDescent="0.2">
      <c r="B68" s="17"/>
      <c r="L68" s="17"/>
    </row>
    <row r="69" spans="1:31" ht="10.199999999999999" x14ac:dyDescent="0.2">
      <c r="B69" s="17"/>
      <c r="L69" s="17"/>
    </row>
    <row r="70" spans="1:31" ht="10.199999999999999" x14ac:dyDescent="0.2">
      <c r="B70" s="17"/>
      <c r="L70" s="17"/>
    </row>
    <row r="71" spans="1:31" ht="10.199999999999999" x14ac:dyDescent="0.2">
      <c r="B71" s="17"/>
      <c r="L71" s="17"/>
    </row>
    <row r="72" spans="1:31" ht="10.199999999999999" x14ac:dyDescent="0.2">
      <c r="B72" s="17"/>
      <c r="L72" s="17"/>
    </row>
    <row r="73" spans="1:31" ht="10.199999999999999" x14ac:dyDescent="0.2">
      <c r="B73" s="17"/>
      <c r="L73" s="17"/>
    </row>
    <row r="74" spans="1:31" ht="10.199999999999999" x14ac:dyDescent="0.2">
      <c r="B74" s="17"/>
      <c r="L74" s="17"/>
    </row>
    <row r="75" spans="1:31" ht="10.199999999999999" x14ac:dyDescent="0.2">
      <c r="B75" s="17"/>
      <c r="L75" s="17"/>
    </row>
    <row r="76" spans="1:31" s="2" customFormat="1" ht="13.2" x14ac:dyDescent="0.2">
      <c r="A76" s="26"/>
      <c r="B76" s="27"/>
      <c r="C76" s="26"/>
      <c r="D76" s="42" t="s">
        <v>47</v>
      </c>
      <c r="E76" s="29"/>
      <c r="F76" s="108" t="s">
        <v>48</v>
      </c>
      <c r="G76" s="42" t="s">
        <v>47</v>
      </c>
      <c r="H76" s="29"/>
      <c r="I76" s="29"/>
      <c r="J76" s="109" t="s">
        <v>48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 x14ac:dyDescent="0.2">
      <c r="A82" s="26"/>
      <c r="B82" s="27"/>
      <c r="C82" s="18" t="s">
        <v>88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 x14ac:dyDescent="0.2">
      <c r="A85" s="26"/>
      <c r="B85" s="27"/>
      <c r="C85" s="26"/>
      <c r="D85" s="26"/>
      <c r="E85" s="209" t="str">
        <f>E7</f>
        <v>Obnova autobusových zastávok v obci SEČ</v>
      </c>
      <c r="F85" s="210"/>
      <c r="G85" s="210"/>
      <c r="H85" s="210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 x14ac:dyDescent="0.2">
      <c r="A86" s="26"/>
      <c r="B86" s="27"/>
      <c r="C86" s="23" t="s">
        <v>86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 x14ac:dyDescent="0.2">
      <c r="A87" s="26"/>
      <c r="B87" s="27"/>
      <c r="C87" s="26"/>
      <c r="D87" s="26"/>
      <c r="E87" s="189" t="str">
        <f>E9</f>
        <v>A - Dolný koniec</v>
      </c>
      <c r="F87" s="211"/>
      <c r="G87" s="211"/>
      <c r="H87" s="211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 x14ac:dyDescent="0.2">
      <c r="A89" s="26"/>
      <c r="B89" s="27"/>
      <c r="C89" s="23" t="s">
        <v>17</v>
      </c>
      <c r="D89" s="26"/>
      <c r="E89" s="26"/>
      <c r="F89" s="21" t="str">
        <f>F12</f>
        <v>Obec Seč ; 972 26 Seč</v>
      </c>
      <c r="G89" s="26"/>
      <c r="H89" s="26"/>
      <c r="I89" s="23" t="s">
        <v>19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 x14ac:dyDescent="0.2">
      <c r="A91" s="26"/>
      <c r="B91" s="27"/>
      <c r="C91" s="23" t="s">
        <v>20</v>
      </c>
      <c r="D91" s="26"/>
      <c r="E91" s="26"/>
      <c r="F91" s="21" t="str">
        <f>E15</f>
        <v>obec Seč, 972 26</v>
      </c>
      <c r="G91" s="26"/>
      <c r="H91" s="26"/>
      <c r="I91" s="23" t="s">
        <v>26</v>
      </c>
      <c r="J91" s="24" t="str">
        <f>E21</f>
        <v>Ing. Miroslav Cvičela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 x14ac:dyDescent="0.2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 x14ac:dyDescent="0.2">
      <c r="A94" s="26"/>
      <c r="B94" s="27"/>
      <c r="C94" s="110" t="s">
        <v>89</v>
      </c>
      <c r="D94" s="102"/>
      <c r="E94" s="102"/>
      <c r="F94" s="102"/>
      <c r="G94" s="102"/>
      <c r="H94" s="102"/>
      <c r="I94" s="102"/>
      <c r="J94" s="111" t="s">
        <v>90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 x14ac:dyDescent="0.2">
      <c r="A96" s="26"/>
      <c r="B96" s="27"/>
      <c r="C96" s="112" t="s">
        <v>91</v>
      </c>
      <c r="D96" s="26"/>
      <c r="E96" s="26"/>
      <c r="F96" s="26"/>
      <c r="G96" s="26"/>
      <c r="H96" s="26"/>
      <c r="I96" s="26"/>
      <c r="J96" s="68">
        <f>J128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92</v>
      </c>
    </row>
    <row r="97" spans="1:31" s="9" customFormat="1" ht="24.9" customHeight="1" x14ac:dyDescent="0.2">
      <c r="B97" s="113"/>
      <c r="D97" s="114" t="s">
        <v>93</v>
      </c>
      <c r="E97" s="115"/>
      <c r="F97" s="115"/>
      <c r="G97" s="115"/>
      <c r="H97" s="115"/>
      <c r="I97" s="115"/>
      <c r="J97" s="116">
        <f>J129</f>
        <v>0</v>
      </c>
      <c r="L97" s="113"/>
    </row>
    <row r="98" spans="1:31" s="10" customFormat="1" ht="19.95" customHeight="1" x14ac:dyDescent="0.2">
      <c r="B98" s="117"/>
      <c r="D98" s="118" t="s">
        <v>94</v>
      </c>
      <c r="E98" s="119"/>
      <c r="F98" s="119"/>
      <c r="G98" s="119"/>
      <c r="H98" s="119"/>
      <c r="I98" s="119"/>
      <c r="J98" s="120">
        <f>J130</f>
        <v>0</v>
      </c>
      <c r="L98" s="117"/>
    </row>
    <row r="99" spans="1:31" s="10" customFormat="1" ht="19.95" customHeight="1" x14ac:dyDescent="0.2">
      <c r="B99" s="117"/>
      <c r="D99" s="118" t="s">
        <v>95</v>
      </c>
      <c r="E99" s="119"/>
      <c r="F99" s="119"/>
      <c r="G99" s="119"/>
      <c r="H99" s="119"/>
      <c r="I99" s="119"/>
      <c r="J99" s="120">
        <f>J137</f>
        <v>0</v>
      </c>
      <c r="L99" s="117"/>
    </row>
    <row r="100" spans="1:31" s="10" customFormat="1" ht="19.95" customHeight="1" x14ac:dyDescent="0.2">
      <c r="B100" s="117"/>
      <c r="D100" s="118" t="s">
        <v>96</v>
      </c>
      <c r="E100" s="119"/>
      <c r="F100" s="119"/>
      <c r="G100" s="119"/>
      <c r="H100" s="119"/>
      <c r="I100" s="119"/>
      <c r="J100" s="120">
        <f>J143</f>
        <v>0</v>
      </c>
      <c r="L100" s="117"/>
    </row>
    <row r="101" spans="1:31" s="10" customFormat="1" ht="19.95" customHeight="1" x14ac:dyDescent="0.2">
      <c r="B101" s="117"/>
      <c r="D101" s="118" t="s">
        <v>97</v>
      </c>
      <c r="E101" s="119"/>
      <c r="F101" s="119"/>
      <c r="G101" s="119"/>
      <c r="H101" s="119"/>
      <c r="I101" s="119"/>
      <c r="J101" s="120">
        <f>J149</f>
        <v>0</v>
      </c>
      <c r="L101" s="117"/>
    </row>
    <row r="102" spans="1:31" s="10" customFormat="1" ht="19.95" customHeight="1" x14ac:dyDescent="0.2">
      <c r="B102" s="117"/>
      <c r="D102" s="118" t="s">
        <v>98</v>
      </c>
      <c r="E102" s="119"/>
      <c r="F102" s="119"/>
      <c r="G102" s="119"/>
      <c r="H102" s="119"/>
      <c r="I102" s="119"/>
      <c r="J102" s="120">
        <f>J152</f>
        <v>0</v>
      </c>
      <c r="L102" s="117"/>
    </row>
    <row r="103" spans="1:31" s="10" customFormat="1" ht="19.95" customHeight="1" x14ac:dyDescent="0.2">
      <c r="B103" s="117"/>
      <c r="D103" s="118" t="s">
        <v>99</v>
      </c>
      <c r="E103" s="119"/>
      <c r="F103" s="119"/>
      <c r="G103" s="119"/>
      <c r="H103" s="119"/>
      <c r="I103" s="119"/>
      <c r="J103" s="120">
        <f>J154</f>
        <v>0</v>
      </c>
      <c r="L103" s="117"/>
    </row>
    <row r="104" spans="1:31" s="9" customFormat="1" ht="24.9" customHeight="1" x14ac:dyDescent="0.2">
      <c r="B104" s="113"/>
      <c r="D104" s="114" t="s">
        <v>100</v>
      </c>
      <c r="E104" s="115"/>
      <c r="F104" s="115"/>
      <c r="G104" s="115"/>
      <c r="H104" s="115"/>
      <c r="I104" s="115"/>
      <c r="J104" s="116">
        <f>J156</f>
        <v>0</v>
      </c>
      <c r="L104" s="113"/>
    </row>
    <row r="105" spans="1:31" s="10" customFormat="1" ht="19.95" customHeight="1" x14ac:dyDescent="0.2">
      <c r="B105" s="117"/>
      <c r="D105" s="118" t="s">
        <v>101</v>
      </c>
      <c r="E105" s="119"/>
      <c r="F105" s="119"/>
      <c r="G105" s="119"/>
      <c r="H105" s="119"/>
      <c r="I105" s="119"/>
      <c r="J105" s="120">
        <f>J157</f>
        <v>0</v>
      </c>
      <c r="L105" s="117"/>
    </row>
    <row r="106" spans="1:31" s="10" customFormat="1" ht="19.95" customHeight="1" x14ac:dyDescent="0.2">
      <c r="B106" s="117"/>
      <c r="D106" s="118" t="s">
        <v>102</v>
      </c>
      <c r="E106" s="119"/>
      <c r="F106" s="119"/>
      <c r="G106" s="119"/>
      <c r="H106" s="119"/>
      <c r="I106" s="119"/>
      <c r="J106" s="120">
        <f>J165</f>
        <v>0</v>
      </c>
      <c r="L106" s="117"/>
    </row>
    <row r="107" spans="1:31" s="10" customFormat="1" ht="19.95" customHeight="1" x14ac:dyDescent="0.2">
      <c r="B107" s="117"/>
      <c r="D107" s="118" t="s">
        <v>103</v>
      </c>
      <c r="E107" s="119"/>
      <c r="F107" s="119"/>
      <c r="G107" s="119"/>
      <c r="H107" s="119"/>
      <c r="I107" s="119"/>
      <c r="J107" s="120">
        <f>J172</f>
        <v>0</v>
      </c>
      <c r="L107" s="117"/>
    </row>
    <row r="108" spans="1:31" s="10" customFormat="1" ht="19.95" customHeight="1" x14ac:dyDescent="0.2">
      <c r="B108" s="117"/>
      <c r="D108" s="118" t="s">
        <v>104</v>
      </c>
      <c r="E108" s="119"/>
      <c r="F108" s="119"/>
      <c r="G108" s="119"/>
      <c r="H108" s="119"/>
      <c r="I108" s="119"/>
      <c r="J108" s="120">
        <f>J175</f>
        <v>0</v>
      </c>
      <c r="L108" s="117"/>
    </row>
    <row r="109" spans="1:31" s="2" customFormat="1" ht="21.75" customHeight="1" x14ac:dyDescent="0.2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" customHeight="1" x14ac:dyDescent="0.2">
      <c r="A110" s="26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4" spans="1:63" s="2" customFormat="1" ht="6.9" customHeight="1" x14ac:dyDescent="0.2">
      <c r="A114" s="26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24.9" customHeight="1" x14ac:dyDescent="0.2">
      <c r="A115" s="26"/>
      <c r="B115" s="27"/>
      <c r="C115" s="18" t="s">
        <v>105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6.9" customHeight="1" x14ac:dyDescent="0.2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 x14ac:dyDescent="0.2">
      <c r="A117" s="26"/>
      <c r="B117" s="27"/>
      <c r="C117" s="23" t="s">
        <v>13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 x14ac:dyDescent="0.2">
      <c r="A118" s="26"/>
      <c r="B118" s="27"/>
      <c r="C118" s="26"/>
      <c r="D118" s="26"/>
      <c r="E118" s="209" t="str">
        <f>E7</f>
        <v>Obnova autobusových zastávok v obci SEČ</v>
      </c>
      <c r="F118" s="210"/>
      <c r="G118" s="210"/>
      <c r="H118" s="210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 x14ac:dyDescent="0.2">
      <c r="A119" s="26"/>
      <c r="B119" s="27"/>
      <c r="C119" s="23" t="s">
        <v>86</v>
      </c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 x14ac:dyDescent="0.2">
      <c r="A120" s="26"/>
      <c r="B120" s="27"/>
      <c r="C120" s="26"/>
      <c r="D120" s="26"/>
      <c r="E120" s="189" t="str">
        <f>E9</f>
        <v>A - Dolný koniec</v>
      </c>
      <c r="F120" s="211"/>
      <c r="G120" s="211"/>
      <c r="H120" s="211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" customHeight="1" x14ac:dyDescent="0.2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 x14ac:dyDescent="0.2">
      <c r="A122" s="26"/>
      <c r="B122" s="27"/>
      <c r="C122" s="23" t="s">
        <v>17</v>
      </c>
      <c r="D122" s="26"/>
      <c r="E122" s="26"/>
      <c r="F122" s="21" t="str">
        <f>F12</f>
        <v>Obec Seč ; 972 26 Seč</v>
      </c>
      <c r="G122" s="26"/>
      <c r="H122" s="26"/>
      <c r="I122" s="23" t="s">
        <v>19</v>
      </c>
      <c r="J122" s="52" t="str">
        <f>IF(J12="","",J12)</f>
        <v/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" customHeight="1" x14ac:dyDescent="0.2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15" customHeight="1" x14ac:dyDescent="0.2">
      <c r="A124" s="26"/>
      <c r="B124" s="27"/>
      <c r="C124" s="23" t="s">
        <v>20</v>
      </c>
      <c r="D124" s="26"/>
      <c r="E124" s="26"/>
      <c r="F124" s="21" t="str">
        <f>E15</f>
        <v>obec Seč, 972 26</v>
      </c>
      <c r="G124" s="26"/>
      <c r="H124" s="26"/>
      <c r="I124" s="23" t="s">
        <v>26</v>
      </c>
      <c r="J124" s="24" t="str">
        <f>E21</f>
        <v>Ing. Miroslav Cvičela</v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15" customHeight="1" x14ac:dyDescent="0.2">
      <c r="A125" s="26"/>
      <c r="B125" s="27"/>
      <c r="C125" s="23" t="s">
        <v>24</v>
      </c>
      <c r="D125" s="26"/>
      <c r="E125" s="26"/>
      <c r="F125" s="21" t="str">
        <f>IF(E18="","",E18)</f>
        <v xml:space="preserve"> </v>
      </c>
      <c r="G125" s="26"/>
      <c r="H125" s="26"/>
      <c r="I125" s="23" t="s">
        <v>29</v>
      </c>
      <c r="J125" s="24" t="str">
        <f>E24</f>
        <v xml:space="preserve"> </v>
      </c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 x14ac:dyDescent="0.2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 x14ac:dyDescent="0.2">
      <c r="A127" s="121"/>
      <c r="B127" s="122"/>
      <c r="C127" s="123" t="s">
        <v>106</v>
      </c>
      <c r="D127" s="124" t="s">
        <v>57</v>
      </c>
      <c r="E127" s="124" t="s">
        <v>53</v>
      </c>
      <c r="F127" s="124" t="s">
        <v>54</v>
      </c>
      <c r="G127" s="124" t="s">
        <v>107</v>
      </c>
      <c r="H127" s="124" t="s">
        <v>108</v>
      </c>
      <c r="I127" s="124" t="s">
        <v>109</v>
      </c>
      <c r="J127" s="125" t="s">
        <v>90</v>
      </c>
      <c r="K127" s="126" t="s">
        <v>110</v>
      </c>
      <c r="L127" s="127"/>
      <c r="M127" s="59" t="s">
        <v>1</v>
      </c>
      <c r="N127" s="60" t="s">
        <v>36</v>
      </c>
      <c r="O127" s="60" t="s">
        <v>111</v>
      </c>
      <c r="P127" s="60" t="s">
        <v>112</v>
      </c>
      <c r="Q127" s="60" t="s">
        <v>113</v>
      </c>
      <c r="R127" s="60" t="s">
        <v>114</v>
      </c>
      <c r="S127" s="60" t="s">
        <v>115</v>
      </c>
      <c r="T127" s="61" t="s">
        <v>116</v>
      </c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</row>
    <row r="128" spans="1:63" s="2" customFormat="1" ht="22.8" customHeight="1" x14ac:dyDescent="0.3">
      <c r="A128" s="26"/>
      <c r="B128" s="27"/>
      <c r="C128" s="66" t="s">
        <v>91</v>
      </c>
      <c r="D128" s="26"/>
      <c r="E128" s="26"/>
      <c r="F128" s="26"/>
      <c r="G128" s="26"/>
      <c r="H128" s="26"/>
      <c r="I128" s="26"/>
      <c r="J128" s="128">
        <f>BK128</f>
        <v>0</v>
      </c>
      <c r="K128" s="26"/>
      <c r="L128" s="27"/>
      <c r="M128" s="62"/>
      <c r="N128" s="53"/>
      <c r="O128" s="63"/>
      <c r="P128" s="129">
        <f>P129+P156</f>
        <v>197.24590361</v>
      </c>
      <c r="Q128" s="63"/>
      <c r="R128" s="129">
        <f>R129+R156</f>
        <v>31.809866360000001</v>
      </c>
      <c r="S128" s="63"/>
      <c r="T128" s="130">
        <f>T129+T156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71</v>
      </c>
      <c r="AU128" s="14" t="s">
        <v>92</v>
      </c>
      <c r="BK128" s="131">
        <f>BK129+BK156</f>
        <v>0</v>
      </c>
    </row>
    <row r="129" spans="1:65" s="12" customFormat="1" ht="25.95" customHeight="1" x14ac:dyDescent="0.25">
      <c r="B129" s="132"/>
      <c r="D129" s="133" t="s">
        <v>71</v>
      </c>
      <c r="E129" s="134" t="s">
        <v>117</v>
      </c>
      <c r="F129" s="134" t="s">
        <v>118</v>
      </c>
      <c r="J129" s="135">
        <f>BK129</f>
        <v>0</v>
      </c>
      <c r="L129" s="132"/>
      <c r="M129" s="136"/>
      <c r="N129" s="137"/>
      <c r="O129" s="137"/>
      <c r="P129" s="138">
        <f>P130+P137+P143+P149+P152+P154</f>
        <v>81.679679609999994</v>
      </c>
      <c r="Q129" s="137"/>
      <c r="R129" s="138">
        <f>R130+R137+R143+R149+R152+R154</f>
        <v>30.43268316</v>
      </c>
      <c r="S129" s="137"/>
      <c r="T129" s="139">
        <f>T130+T137+T143+T149+T152+T154</f>
        <v>0</v>
      </c>
      <c r="AR129" s="133" t="s">
        <v>80</v>
      </c>
      <c r="AT129" s="140" t="s">
        <v>71</v>
      </c>
      <c r="AU129" s="140" t="s">
        <v>72</v>
      </c>
      <c r="AY129" s="133" t="s">
        <v>119</v>
      </c>
      <c r="BK129" s="141">
        <f>BK130+BK137+BK143+BK149+BK152+BK154</f>
        <v>0</v>
      </c>
    </row>
    <row r="130" spans="1:65" s="12" customFormat="1" ht="22.8" customHeight="1" x14ac:dyDescent="0.25">
      <c r="B130" s="132"/>
      <c r="D130" s="133" t="s">
        <v>71</v>
      </c>
      <c r="E130" s="142" t="s">
        <v>80</v>
      </c>
      <c r="F130" s="142" t="s">
        <v>120</v>
      </c>
      <c r="J130" s="143">
        <f>BK130</f>
        <v>0</v>
      </c>
      <c r="L130" s="132"/>
      <c r="M130" s="136"/>
      <c r="N130" s="137"/>
      <c r="O130" s="137"/>
      <c r="P130" s="138">
        <f>SUM(P131:P136)</f>
        <v>6.4714455200000005</v>
      </c>
      <c r="Q130" s="137"/>
      <c r="R130" s="138">
        <f>SUM(R131:R136)</f>
        <v>0</v>
      </c>
      <c r="S130" s="137"/>
      <c r="T130" s="139">
        <f>SUM(T131:T136)</f>
        <v>0</v>
      </c>
      <c r="AR130" s="133" t="s">
        <v>80</v>
      </c>
      <c r="AT130" s="140" t="s">
        <v>71</v>
      </c>
      <c r="AU130" s="140" t="s">
        <v>80</v>
      </c>
      <c r="AY130" s="133" t="s">
        <v>119</v>
      </c>
      <c r="BK130" s="141">
        <f>SUM(BK131:BK136)</f>
        <v>0</v>
      </c>
    </row>
    <row r="131" spans="1:65" s="2" customFormat="1" ht="21.75" customHeight="1" x14ac:dyDescent="0.2">
      <c r="A131" s="26"/>
      <c r="B131" s="144"/>
      <c r="C131" s="145" t="s">
        <v>80</v>
      </c>
      <c r="D131" s="145" t="s">
        <v>121</v>
      </c>
      <c r="E131" s="146" t="s">
        <v>122</v>
      </c>
      <c r="F131" s="147" t="s">
        <v>123</v>
      </c>
      <c r="G131" s="148" t="s">
        <v>124</v>
      </c>
      <c r="H131" s="149">
        <v>3.754</v>
      </c>
      <c r="I131" s="150"/>
      <c r="J131" s="150">
        <f t="shared" ref="J131:J136" si="0">ROUND(I131*H131,2)</f>
        <v>0</v>
      </c>
      <c r="K131" s="151"/>
      <c r="L131" s="27"/>
      <c r="M131" s="152" t="s">
        <v>1</v>
      </c>
      <c r="N131" s="153" t="s">
        <v>38</v>
      </c>
      <c r="O131" s="154">
        <v>0.83799999999999997</v>
      </c>
      <c r="P131" s="154">
        <f t="shared" ref="P131:P136" si="1">O131*H131</f>
        <v>3.1458520000000001</v>
      </c>
      <c r="Q131" s="154">
        <v>0</v>
      </c>
      <c r="R131" s="154">
        <f t="shared" ref="R131:R136" si="2">Q131*H131</f>
        <v>0</v>
      </c>
      <c r="S131" s="154">
        <v>0</v>
      </c>
      <c r="T131" s="155">
        <f t="shared" ref="T131:T136" si="3"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125</v>
      </c>
      <c r="AT131" s="156" t="s">
        <v>121</v>
      </c>
      <c r="AU131" s="156" t="s">
        <v>126</v>
      </c>
      <c r="AY131" s="14" t="s">
        <v>119</v>
      </c>
      <c r="BE131" s="157">
        <f t="shared" ref="BE131:BE136" si="4">IF(N131="základná",J131,0)</f>
        <v>0</v>
      </c>
      <c r="BF131" s="157">
        <f t="shared" ref="BF131:BF136" si="5">IF(N131="znížená",J131,0)</f>
        <v>0</v>
      </c>
      <c r="BG131" s="157">
        <f t="shared" ref="BG131:BG136" si="6">IF(N131="zákl. prenesená",J131,0)</f>
        <v>0</v>
      </c>
      <c r="BH131" s="157">
        <f t="shared" ref="BH131:BH136" si="7">IF(N131="zníž. prenesená",J131,0)</f>
        <v>0</v>
      </c>
      <c r="BI131" s="157">
        <f t="shared" ref="BI131:BI136" si="8">IF(N131="nulová",J131,0)</f>
        <v>0</v>
      </c>
      <c r="BJ131" s="14" t="s">
        <v>126</v>
      </c>
      <c r="BK131" s="157">
        <f t="shared" ref="BK131:BK136" si="9">ROUND(I131*H131,2)</f>
        <v>0</v>
      </c>
      <c r="BL131" s="14" t="s">
        <v>125</v>
      </c>
      <c r="BM131" s="156" t="s">
        <v>127</v>
      </c>
    </row>
    <row r="132" spans="1:65" s="2" customFormat="1" ht="24.15" customHeight="1" x14ac:dyDescent="0.2">
      <c r="A132" s="26"/>
      <c r="B132" s="144"/>
      <c r="C132" s="145" t="s">
        <v>126</v>
      </c>
      <c r="D132" s="145" t="s">
        <v>121</v>
      </c>
      <c r="E132" s="146" t="s">
        <v>128</v>
      </c>
      <c r="F132" s="147" t="s">
        <v>129</v>
      </c>
      <c r="G132" s="148" t="s">
        <v>124</v>
      </c>
      <c r="H132" s="149">
        <v>1.877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38</v>
      </c>
      <c r="O132" s="154">
        <v>4.2000000000000003E-2</v>
      </c>
      <c r="P132" s="154">
        <f t="shared" si="1"/>
        <v>7.8834000000000001E-2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125</v>
      </c>
      <c r="AT132" s="156" t="s">
        <v>121</v>
      </c>
      <c r="AU132" s="156" t="s">
        <v>126</v>
      </c>
      <c r="AY132" s="14" t="s">
        <v>119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126</v>
      </c>
      <c r="BK132" s="157">
        <f t="shared" si="9"/>
        <v>0</v>
      </c>
      <c r="BL132" s="14" t="s">
        <v>125</v>
      </c>
      <c r="BM132" s="156" t="s">
        <v>130</v>
      </c>
    </row>
    <row r="133" spans="1:65" s="2" customFormat="1" ht="33" customHeight="1" x14ac:dyDescent="0.2">
      <c r="A133" s="26"/>
      <c r="B133" s="144"/>
      <c r="C133" s="145" t="s">
        <v>131</v>
      </c>
      <c r="D133" s="145" t="s">
        <v>121</v>
      </c>
      <c r="E133" s="146" t="s">
        <v>132</v>
      </c>
      <c r="F133" s="147" t="s">
        <v>133</v>
      </c>
      <c r="G133" s="148" t="s">
        <v>124</v>
      </c>
      <c r="H133" s="149">
        <v>3.754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38</v>
      </c>
      <c r="O133" s="154">
        <v>7.0999999999999994E-2</v>
      </c>
      <c r="P133" s="154">
        <f t="shared" si="1"/>
        <v>0.26653399999999999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125</v>
      </c>
      <c r="AT133" s="156" t="s">
        <v>121</v>
      </c>
      <c r="AU133" s="156" t="s">
        <v>126</v>
      </c>
      <c r="AY133" s="14" t="s">
        <v>119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126</v>
      </c>
      <c r="BK133" s="157">
        <f t="shared" si="9"/>
        <v>0</v>
      </c>
      <c r="BL133" s="14" t="s">
        <v>125</v>
      </c>
      <c r="BM133" s="156" t="s">
        <v>134</v>
      </c>
    </row>
    <row r="134" spans="1:65" s="2" customFormat="1" ht="37.799999999999997" customHeight="1" x14ac:dyDescent="0.2">
      <c r="A134" s="26"/>
      <c r="B134" s="144"/>
      <c r="C134" s="145" t="s">
        <v>125</v>
      </c>
      <c r="D134" s="145" t="s">
        <v>121</v>
      </c>
      <c r="E134" s="146" t="s">
        <v>135</v>
      </c>
      <c r="F134" s="147" t="s">
        <v>136</v>
      </c>
      <c r="G134" s="148" t="s">
        <v>124</v>
      </c>
      <c r="H134" s="149">
        <v>90.096000000000004</v>
      </c>
      <c r="I134" s="150"/>
      <c r="J134" s="150">
        <f t="shared" si="0"/>
        <v>0</v>
      </c>
      <c r="K134" s="151"/>
      <c r="L134" s="27"/>
      <c r="M134" s="152" t="s">
        <v>1</v>
      </c>
      <c r="N134" s="153" t="s">
        <v>38</v>
      </c>
      <c r="O134" s="154">
        <v>7.3699999999999998E-3</v>
      </c>
      <c r="P134" s="154">
        <f t="shared" si="1"/>
        <v>0.66400751999999996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125</v>
      </c>
      <c r="AT134" s="156" t="s">
        <v>121</v>
      </c>
      <c r="AU134" s="156" t="s">
        <v>126</v>
      </c>
      <c r="AY134" s="14" t="s">
        <v>119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126</v>
      </c>
      <c r="BK134" s="157">
        <f t="shared" si="9"/>
        <v>0</v>
      </c>
      <c r="BL134" s="14" t="s">
        <v>125</v>
      </c>
      <c r="BM134" s="156" t="s">
        <v>137</v>
      </c>
    </row>
    <row r="135" spans="1:65" s="2" customFormat="1" ht="24.15" customHeight="1" x14ac:dyDescent="0.2">
      <c r="A135" s="26"/>
      <c r="B135" s="144"/>
      <c r="C135" s="145" t="s">
        <v>138</v>
      </c>
      <c r="D135" s="145" t="s">
        <v>121</v>
      </c>
      <c r="E135" s="146" t="s">
        <v>139</v>
      </c>
      <c r="F135" s="147" t="s">
        <v>140</v>
      </c>
      <c r="G135" s="148" t="s">
        <v>124</v>
      </c>
      <c r="H135" s="149">
        <v>3.754</v>
      </c>
      <c r="I135" s="150"/>
      <c r="J135" s="150">
        <f t="shared" si="0"/>
        <v>0</v>
      </c>
      <c r="K135" s="151"/>
      <c r="L135" s="27"/>
      <c r="M135" s="152" t="s">
        <v>1</v>
      </c>
      <c r="N135" s="153" t="s">
        <v>38</v>
      </c>
      <c r="O135" s="154">
        <v>0.61699999999999999</v>
      </c>
      <c r="P135" s="154">
        <f t="shared" si="1"/>
        <v>2.3162180000000001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125</v>
      </c>
      <c r="AT135" s="156" t="s">
        <v>121</v>
      </c>
      <c r="AU135" s="156" t="s">
        <v>126</v>
      </c>
      <c r="AY135" s="14" t="s">
        <v>119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126</v>
      </c>
      <c r="BK135" s="157">
        <f t="shared" si="9"/>
        <v>0</v>
      </c>
      <c r="BL135" s="14" t="s">
        <v>125</v>
      </c>
      <c r="BM135" s="156" t="s">
        <v>141</v>
      </c>
    </row>
    <row r="136" spans="1:65" s="2" customFormat="1" ht="24.15" customHeight="1" x14ac:dyDescent="0.2">
      <c r="A136" s="26"/>
      <c r="B136" s="144"/>
      <c r="C136" s="145" t="s">
        <v>142</v>
      </c>
      <c r="D136" s="145" t="s">
        <v>121</v>
      </c>
      <c r="E136" s="146" t="s">
        <v>143</v>
      </c>
      <c r="F136" s="147" t="s">
        <v>144</v>
      </c>
      <c r="G136" s="148" t="s">
        <v>145</v>
      </c>
      <c r="H136" s="149">
        <v>6.194</v>
      </c>
      <c r="I136" s="150"/>
      <c r="J136" s="150">
        <f t="shared" si="0"/>
        <v>0</v>
      </c>
      <c r="K136" s="151"/>
      <c r="L136" s="27"/>
      <c r="M136" s="152" t="s">
        <v>1</v>
      </c>
      <c r="N136" s="153" t="s">
        <v>38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125</v>
      </c>
      <c r="AT136" s="156" t="s">
        <v>121</v>
      </c>
      <c r="AU136" s="156" t="s">
        <v>126</v>
      </c>
      <c r="AY136" s="14" t="s">
        <v>119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126</v>
      </c>
      <c r="BK136" s="157">
        <f t="shared" si="9"/>
        <v>0</v>
      </c>
      <c r="BL136" s="14" t="s">
        <v>125</v>
      </c>
      <c r="BM136" s="156" t="s">
        <v>146</v>
      </c>
    </row>
    <row r="137" spans="1:65" s="12" customFormat="1" ht="22.8" customHeight="1" x14ac:dyDescent="0.25">
      <c r="B137" s="132"/>
      <c r="D137" s="133" t="s">
        <v>71</v>
      </c>
      <c r="E137" s="142" t="s">
        <v>126</v>
      </c>
      <c r="F137" s="142" t="s">
        <v>147</v>
      </c>
      <c r="J137" s="143">
        <f>BK137</f>
        <v>0</v>
      </c>
      <c r="L137" s="132"/>
      <c r="M137" s="136"/>
      <c r="N137" s="137"/>
      <c r="O137" s="137"/>
      <c r="P137" s="138">
        <f>SUM(P138:P142)</f>
        <v>20.218503999999999</v>
      </c>
      <c r="Q137" s="137"/>
      <c r="R137" s="138">
        <f>SUM(R138:R142)</f>
        <v>20.71713841</v>
      </c>
      <c r="S137" s="137"/>
      <c r="T137" s="139">
        <f>SUM(T138:T142)</f>
        <v>0</v>
      </c>
      <c r="AR137" s="133" t="s">
        <v>80</v>
      </c>
      <c r="AT137" s="140" t="s">
        <v>71</v>
      </c>
      <c r="AU137" s="140" t="s">
        <v>80</v>
      </c>
      <c r="AY137" s="133" t="s">
        <v>119</v>
      </c>
      <c r="BK137" s="141">
        <f>SUM(BK138:BK142)</f>
        <v>0</v>
      </c>
    </row>
    <row r="138" spans="1:65" s="2" customFormat="1" ht="24.15" customHeight="1" x14ac:dyDescent="0.2">
      <c r="A138" s="26"/>
      <c r="B138" s="144"/>
      <c r="C138" s="145" t="s">
        <v>148</v>
      </c>
      <c r="D138" s="145" t="s">
        <v>121</v>
      </c>
      <c r="E138" s="146" t="s">
        <v>149</v>
      </c>
      <c r="F138" s="147" t="s">
        <v>150</v>
      </c>
      <c r="G138" s="148" t="s">
        <v>124</v>
      </c>
      <c r="H138" s="149">
        <v>1.1659999999999999</v>
      </c>
      <c r="I138" s="150"/>
      <c r="J138" s="150">
        <f>ROUND(I138*H138,2)</f>
        <v>0</v>
      </c>
      <c r="K138" s="151"/>
      <c r="L138" s="27"/>
      <c r="M138" s="152" t="s">
        <v>1</v>
      </c>
      <c r="N138" s="153" t="s">
        <v>38</v>
      </c>
      <c r="O138" s="154">
        <v>1.1319999999999999</v>
      </c>
      <c r="P138" s="154">
        <f>O138*H138</f>
        <v>1.3199119999999998</v>
      </c>
      <c r="Q138" s="154">
        <v>2.0699999999999998</v>
      </c>
      <c r="R138" s="154">
        <f>Q138*H138</f>
        <v>2.4136199999999999</v>
      </c>
      <c r="S138" s="154">
        <v>0</v>
      </c>
      <c r="T138" s="155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125</v>
      </c>
      <c r="AT138" s="156" t="s">
        <v>121</v>
      </c>
      <c r="AU138" s="156" t="s">
        <v>126</v>
      </c>
      <c r="AY138" s="14" t="s">
        <v>119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4" t="s">
        <v>126</v>
      </c>
      <c r="BK138" s="157">
        <f>ROUND(I138*H138,2)</f>
        <v>0</v>
      </c>
      <c r="BL138" s="14" t="s">
        <v>125</v>
      </c>
      <c r="BM138" s="156" t="s">
        <v>151</v>
      </c>
    </row>
    <row r="139" spans="1:65" s="2" customFormat="1" ht="24.15" customHeight="1" x14ac:dyDescent="0.2">
      <c r="A139" s="26"/>
      <c r="B139" s="144"/>
      <c r="C139" s="145" t="s">
        <v>152</v>
      </c>
      <c r="D139" s="145" t="s">
        <v>121</v>
      </c>
      <c r="E139" s="146" t="s">
        <v>153</v>
      </c>
      <c r="F139" s="147" t="s">
        <v>154</v>
      </c>
      <c r="G139" s="148" t="s">
        <v>124</v>
      </c>
      <c r="H139" s="149">
        <v>7.5229999999999997</v>
      </c>
      <c r="I139" s="150"/>
      <c r="J139" s="150">
        <f>ROUND(I139*H139,2)</f>
        <v>0</v>
      </c>
      <c r="K139" s="151"/>
      <c r="L139" s="27"/>
      <c r="M139" s="152" t="s">
        <v>1</v>
      </c>
      <c r="N139" s="153" t="s">
        <v>38</v>
      </c>
      <c r="O139" s="154">
        <v>0.61899999999999999</v>
      </c>
      <c r="P139" s="154">
        <f>O139*H139</f>
        <v>4.6567369999999997</v>
      </c>
      <c r="Q139" s="154">
        <v>2.4157199999999999</v>
      </c>
      <c r="R139" s="154">
        <f>Q139*H139</f>
        <v>18.17346156</v>
      </c>
      <c r="S139" s="154">
        <v>0</v>
      </c>
      <c r="T139" s="155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125</v>
      </c>
      <c r="AT139" s="156" t="s">
        <v>121</v>
      </c>
      <c r="AU139" s="156" t="s">
        <v>126</v>
      </c>
      <c r="AY139" s="14" t="s">
        <v>119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4" t="s">
        <v>126</v>
      </c>
      <c r="BK139" s="157">
        <f>ROUND(I139*H139,2)</f>
        <v>0</v>
      </c>
      <c r="BL139" s="14" t="s">
        <v>125</v>
      </c>
      <c r="BM139" s="156" t="s">
        <v>155</v>
      </c>
    </row>
    <row r="140" spans="1:65" s="2" customFormat="1" ht="24.15" customHeight="1" x14ac:dyDescent="0.2">
      <c r="A140" s="26"/>
      <c r="B140" s="144"/>
      <c r="C140" s="145" t="s">
        <v>156</v>
      </c>
      <c r="D140" s="145" t="s">
        <v>121</v>
      </c>
      <c r="E140" s="146" t="s">
        <v>157</v>
      </c>
      <c r="F140" s="147" t="s">
        <v>158</v>
      </c>
      <c r="G140" s="148" t="s">
        <v>159</v>
      </c>
      <c r="H140" s="149">
        <v>12.29</v>
      </c>
      <c r="I140" s="150"/>
      <c r="J140" s="150">
        <f>ROUND(I140*H140,2)</f>
        <v>0</v>
      </c>
      <c r="K140" s="151"/>
      <c r="L140" s="27"/>
      <c r="M140" s="152" t="s">
        <v>1</v>
      </c>
      <c r="N140" s="153" t="s">
        <v>38</v>
      </c>
      <c r="O140" s="154">
        <v>0.78800000000000003</v>
      </c>
      <c r="P140" s="154">
        <f>O140*H140</f>
        <v>9.6845199999999991</v>
      </c>
      <c r="Q140" s="154">
        <v>4.0699999999999998E-3</v>
      </c>
      <c r="R140" s="154">
        <f>Q140*H140</f>
        <v>5.0020299999999997E-2</v>
      </c>
      <c r="S140" s="154">
        <v>0</v>
      </c>
      <c r="T140" s="155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125</v>
      </c>
      <c r="AT140" s="156" t="s">
        <v>121</v>
      </c>
      <c r="AU140" s="156" t="s">
        <v>126</v>
      </c>
      <c r="AY140" s="14" t="s">
        <v>119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4" t="s">
        <v>126</v>
      </c>
      <c r="BK140" s="157">
        <f>ROUND(I140*H140,2)</f>
        <v>0</v>
      </c>
      <c r="BL140" s="14" t="s">
        <v>125</v>
      </c>
      <c r="BM140" s="156" t="s">
        <v>160</v>
      </c>
    </row>
    <row r="141" spans="1:65" s="2" customFormat="1" ht="24.15" customHeight="1" x14ac:dyDescent="0.2">
      <c r="A141" s="26"/>
      <c r="B141" s="144"/>
      <c r="C141" s="145" t="s">
        <v>161</v>
      </c>
      <c r="D141" s="145" t="s">
        <v>121</v>
      </c>
      <c r="E141" s="146" t="s">
        <v>162</v>
      </c>
      <c r="F141" s="147" t="s">
        <v>163</v>
      </c>
      <c r="G141" s="148" t="s">
        <v>159</v>
      </c>
      <c r="H141" s="149">
        <v>12.29</v>
      </c>
      <c r="I141" s="150"/>
      <c r="J141" s="150">
        <f>ROUND(I141*H141,2)</f>
        <v>0</v>
      </c>
      <c r="K141" s="151"/>
      <c r="L141" s="27"/>
      <c r="M141" s="152" t="s">
        <v>1</v>
      </c>
      <c r="N141" s="153" t="s">
        <v>38</v>
      </c>
      <c r="O141" s="154">
        <v>0.32200000000000001</v>
      </c>
      <c r="P141" s="154">
        <f>O141*H141</f>
        <v>3.9573799999999997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125</v>
      </c>
      <c r="AT141" s="156" t="s">
        <v>121</v>
      </c>
      <c r="AU141" s="156" t="s">
        <v>126</v>
      </c>
      <c r="AY141" s="14" t="s">
        <v>119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4" t="s">
        <v>126</v>
      </c>
      <c r="BK141" s="157">
        <f>ROUND(I141*H141,2)</f>
        <v>0</v>
      </c>
      <c r="BL141" s="14" t="s">
        <v>125</v>
      </c>
      <c r="BM141" s="156" t="s">
        <v>164</v>
      </c>
    </row>
    <row r="142" spans="1:65" s="2" customFormat="1" ht="33" customHeight="1" x14ac:dyDescent="0.2">
      <c r="A142" s="26"/>
      <c r="B142" s="144"/>
      <c r="C142" s="145" t="s">
        <v>165</v>
      </c>
      <c r="D142" s="145" t="s">
        <v>121</v>
      </c>
      <c r="E142" s="146" t="s">
        <v>166</v>
      </c>
      <c r="F142" s="147" t="s">
        <v>167</v>
      </c>
      <c r="G142" s="148" t="s">
        <v>159</v>
      </c>
      <c r="H142" s="149">
        <v>12.765000000000001</v>
      </c>
      <c r="I142" s="150"/>
      <c r="J142" s="150">
        <f>ROUND(I142*H142,2)</f>
        <v>0</v>
      </c>
      <c r="K142" s="151"/>
      <c r="L142" s="27"/>
      <c r="M142" s="152" t="s">
        <v>1</v>
      </c>
      <c r="N142" s="153" t="s">
        <v>38</v>
      </c>
      <c r="O142" s="154">
        <v>4.7E-2</v>
      </c>
      <c r="P142" s="154">
        <f>O142*H142</f>
        <v>0.59995500000000002</v>
      </c>
      <c r="Q142" s="154">
        <v>6.2700000000000004E-3</v>
      </c>
      <c r="R142" s="154">
        <f>Q142*H142</f>
        <v>8.0036550000000012E-2</v>
      </c>
      <c r="S142" s="154">
        <v>0</v>
      </c>
      <c r="T142" s="155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125</v>
      </c>
      <c r="AT142" s="156" t="s">
        <v>121</v>
      </c>
      <c r="AU142" s="156" t="s">
        <v>126</v>
      </c>
      <c r="AY142" s="14" t="s">
        <v>119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4" t="s">
        <v>126</v>
      </c>
      <c r="BK142" s="157">
        <f>ROUND(I142*H142,2)</f>
        <v>0</v>
      </c>
      <c r="BL142" s="14" t="s">
        <v>125</v>
      </c>
      <c r="BM142" s="156" t="s">
        <v>168</v>
      </c>
    </row>
    <row r="143" spans="1:65" s="12" customFormat="1" ht="22.8" customHeight="1" x14ac:dyDescent="0.25">
      <c r="B143" s="132"/>
      <c r="D143" s="133" t="s">
        <v>71</v>
      </c>
      <c r="E143" s="142" t="s">
        <v>131</v>
      </c>
      <c r="F143" s="142" t="s">
        <v>169</v>
      </c>
      <c r="J143" s="143">
        <f>BK143</f>
        <v>0</v>
      </c>
      <c r="L143" s="132"/>
      <c r="M143" s="136"/>
      <c r="N143" s="137"/>
      <c r="O143" s="137"/>
      <c r="P143" s="138">
        <f>SUM(P144:P148)</f>
        <v>9.2681189999999987</v>
      </c>
      <c r="Q143" s="137"/>
      <c r="R143" s="138">
        <f>SUM(R144:R148)</f>
        <v>3.7457277500000004</v>
      </c>
      <c r="S143" s="137"/>
      <c r="T143" s="139">
        <f>SUM(T144:T148)</f>
        <v>0</v>
      </c>
      <c r="AR143" s="133" t="s">
        <v>80</v>
      </c>
      <c r="AT143" s="140" t="s">
        <v>71</v>
      </c>
      <c r="AU143" s="140" t="s">
        <v>80</v>
      </c>
      <c r="AY143" s="133" t="s">
        <v>119</v>
      </c>
      <c r="BK143" s="141">
        <f>SUM(BK144:BK148)</f>
        <v>0</v>
      </c>
    </row>
    <row r="144" spans="1:65" s="2" customFormat="1" ht="24.15" customHeight="1" x14ac:dyDescent="0.2">
      <c r="A144" s="26"/>
      <c r="B144" s="144"/>
      <c r="C144" s="145" t="s">
        <v>170</v>
      </c>
      <c r="D144" s="145" t="s">
        <v>121</v>
      </c>
      <c r="E144" s="146" t="s">
        <v>171</v>
      </c>
      <c r="F144" s="147" t="s">
        <v>172</v>
      </c>
      <c r="G144" s="148" t="s">
        <v>159</v>
      </c>
      <c r="H144" s="149">
        <v>7.125</v>
      </c>
      <c r="I144" s="150"/>
      <c r="J144" s="150">
        <f>ROUND(I144*H144,2)</f>
        <v>0</v>
      </c>
      <c r="K144" s="151"/>
      <c r="L144" s="27"/>
      <c r="M144" s="152" t="s">
        <v>1</v>
      </c>
      <c r="N144" s="153" t="s">
        <v>38</v>
      </c>
      <c r="O144" s="154">
        <v>0.60399999999999998</v>
      </c>
      <c r="P144" s="154">
        <f>O144*H144</f>
        <v>4.3034999999999997</v>
      </c>
      <c r="Q144" s="154">
        <v>0.22578999999999999</v>
      </c>
      <c r="R144" s="154">
        <f>Q144*H144</f>
        <v>1.60875375</v>
      </c>
      <c r="S144" s="154">
        <v>0</v>
      </c>
      <c r="T144" s="155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125</v>
      </c>
      <c r="AT144" s="156" t="s">
        <v>121</v>
      </c>
      <c r="AU144" s="156" t="s">
        <v>126</v>
      </c>
      <c r="AY144" s="14" t="s">
        <v>119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4" t="s">
        <v>126</v>
      </c>
      <c r="BK144" s="157">
        <f>ROUND(I144*H144,2)</f>
        <v>0</v>
      </c>
      <c r="BL144" s="14" t="s">
        <v>125</v>
      </c>
      <c r="BM144" s="156" t="s">
        <v>173</v>
      </c>
    </row>
    <row r="145" spans="1:65" s="2" customFormat="1" ht="24.15" customHeight="1" x14ac:dyDescent="0.2">
      <c r="A145" s="26"/>
      <c r="B145" s="144"/>
      <c r="C145" s="158" t="s">
        <v>174</v>
      </c>
      <c r="D145" s="158" t="s">
        <v>175</v>
      </c>
      <c r="E145" s="159" t="s">
        <v>176</v>
      </c>
      <c r="F145" s="160" t="s">
        <v>177</v>
      </c>
      <c r="G145" s="161" t="s">
        <v>178</v>
      </c>
      <c r="H145" s="162">
        <v>90.843999999999994</v>
      </c>
      <c r="I145" s="163"/>
      <c r="J145" s="163">
        <f>ROUND(I145*H145,2)</f>
        <v>0</v>
      </c>
      <c r="K145" s="164"/>
      <c r="L145" s="165"/>
      <c r="M145" s="166" t="s">
        <v>1</v>
      </c>
      <c r="N145" s="167" t="s">
        <v>38</v>
      </c>
      <c r="O145" s="154">
        <v>0</v>
      </c>
      <c r="P145" s="154">
        <f>O145*H145</f>
        <v>0</v>
      </c>
      <c r="Q145" s="154">
        <v>1.95E-2</v>
      </c>
      <c r="R145" s="154">
        <f>Q145*H145</f>
        <v>1.771458</v>
      </c>
      <c r="S145" s="154">
        <v>0</v>
      </c>
      <c r="T145" s="155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152</v>
      </c>
      <c r="AT145" s="156" t="s">
        <v>175</v>
      </c>
      <c r="AU145" s="156" t="s">
        <v>126</v>
      </c>
      <c r="AY145" s="14" t="s">
        <v>119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4" t="s">
        <v>126</v>
      </c>
      <c r="BK145" s="157">
        <f>ROUND(I145*H145,2)</f>
        <v>0</v>
      </c>
      <c r="BL145" s="14" t="s">
        <v>125</v>
      </c>
      <c r="BM145" s="156" t="s">
        <v>179</v>
      </c>
    </row>
    <row r="146" spans="1:65" s="2" customFormat="1" ht="24.15" customHeight="1" x14ac:dyDescent="0.2">
      <c r="A146" s="26"/>
      <c r="B146" s="144"/>
      <c r="C146" s="145" t="s">
        <v>180</v>
      </c>
      <c r="D146" s="145" t="s">
        <v>121</v>
      </c>
      <c r="E146" s="146" t="s">
        <v>181</v>
      </c>
      <c r="F146" s="147" t="s">
        <v>182</v>
      </c>
      <c r="G146" s="148" t="s">
        <v>183</v>
      </c>
      <c r="H146" s="149">
        <v>9.5</v>
      </c>
      <c r="I146" s="150"/>
      <c r="J146" s="150">
        <f>ROUND(I146*H146,2)</f>
        <v>0</v>
      </c>
      <c r="K146" s="151"/>
      <c r="L146" s="27"/>
      <c r="M146" s="152" t="s">
        <v>1</v>
      </c>
      <c r="N146" s="153" t="s">
        <v>38</v>
      </c>
      <c r="O146" s="154">
        <v>0.45500000000000002</v>
      </c>
      <c r="P146" s="154">
        <f>O146*H146</f>
        <v>4.3224999999999998</v>
      </c>
      <c r="Q146" s="154">
        <v>1.2999999999999999E-3</v>
      </c>
      <c r="R146" s="154">
        <f>Q146*H146</f>
        <v>1.235E-2</v>
      </c>
      <c r="S146" s="154">
        <v>0</v>
      </c>
      <c r="T146" s="155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125</v>
      </c>
      <c r="AT146" s="156" t="s">
        <v>121</v>
      </c>
      <c r="AU146" s="156" t="s">
        <v>126</v>
      </c>
      <c r="AY146" s="14" t="s">
        <v>119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4" t="s">
        <v>126</v>
      </c>
      <c r="BK146" s="157">
        <f>ROUND(I146*H146,2)</f>
        <v>0</v>
      </c>
      <c r="BL146" s="14" t="s">
        <v>125</v>
      </c>
      <c r="BM146" s="156" t="s">
        <v>184</v>
      </c>
    </row>
    <row r="147" spans="1:65" s="2" customFormat="1" ht="37.799999999999997" customHeight="1" x14ac:dyDescent="0.2">
      <c r="A147" s="26"/>
      <c r="B147" s="144"/>
      <c r="C147" s="158" t="s">
        <v>185</v>
      </c>
      <c r="D147" s="158" t="s">
        <v>175</v>
      </c>
      <c r="E147" s="159" t="s">
        <v>186</v>
      </c>
      <c r="F147" s="160" t="s">
        <v>187</v>
      </c>
      <c r="G147" s="161" t="s">
        <v>178</v>
      </c>
      <c r="H147" s="162">
        <v>24.225000000000001</v>
      </c>
      <c r="I147" s="163"/>
      <c r="J147" s="163">
        <f>ROUND(I147*H147,2)</f>
        <v>0</v>
      </c>
      <c r="K147" s="164"/>
      <c r="L147" s="165"/>
      <c r="M147" s="166" t="s">
        <v>1</v>
      </c>
      <c r="N147" s="167" t="s">
        <v>38</v>
      </c>
      <c r="O147" s="154">
        <v>0</v>
      </c>
      <c r="P147" s="154">
        <f>O147*H147</f>
        <v>0</v>
      </c>
      <c r="Q147" s="154">
        <v>1.2800000000000001E-2</v>
      </c>
      <c r="R147" s="154">
        <f>Q147*H147</f>
        <v>0.31008000000000002</v>
      </c>
      <c r="S147" s="154">
        <v>0</v>
      </c>
      <c r="T147" s="15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152</v>
      </c>
      <c r="AT147" s="156" t="s">
        <v>175</v>
      </c>
      <c r="AU147" s="156" t="s">
        <v>126</v>
      </c>
      <c r="AY147" s="14" t="s">
        <v>119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4" t="s">
        <v>126</v>
      </c>
      <c r="BK147" s="157">
        <f>ROUND(I147*H147,2)</f>
        <v>0</v>
      </c>
      <c r="BL147" s="14" t="s">
        <v>125</v>
      </c>
      <c r="BM147" s="156" t="s">
        <v>188</v>
      </c>
    </row>
    <row r="148" spans="1:65" s="2" customFormat="1" ht="24.15" customHeight="1" x14ac:dyDescent="0.2">
      <c r="A148" s="26"/>
      <c r="B148" s="144"/>
      <c r="C148" s="145" t="s">
        <v>189</v>
      </c>
      <c r="D148" s="145" t="s">
        <v>121</v>
      </c>
      <c r="E148" s="146" t="s">
        <v>190</v>
      </c>
      <c r="F148" s="147" t="s">
        <v>191</v>
      </c>
      <c r="G148" s="148" t="s">
        <v>145</v>
      </c>
      <c r="H148" s="149">
        <v>4.2999999999999997E-2</v>
      </c>
      <c r="I148" s="150"/>
      <c r="J148" s="150">
        <f>ROUND(I148*H148,2)</f>
        <v>0</v>
      </c>
      <c r="K148" s="151"/>
      <c r="L148" s="27"/>
      <c r="M148" s="152" t="s">
        <v>1</v>
      </c>
      <c r="N148" s="153" t="s">
        <v>38</v>
      </c>
      <c r="O148" s="154">
        <v>14.933</v>
      </c>
      <c r="P148" s="154">
        <f>O148*H148</f>
        <v>0.642119</v>
      </c>
      <c r="Q148" s="154">
        <v>1.002</v>
      </c>
      <c r="R148" s="154">
        <f>Q148*H148</f>
        <v>4.3085999999999999E-2</v>
      </c>
      <c r="S148" s="154">
        <v>0</v>
      </c>
      <c r="T148" s="155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125</v>
      </c>
      <c r="AT148" s="156" t="s">
        <v>121</v>
      </c>
      <c r="AU148" s="156" t="s">
        <v>126</v>
      </c>
      <c r="AY148" s="14" t="s">
        <v>119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4" t="s">
        <v>126</v>
      </c>
      <c r="BK148" s="157">
        <f>ROUND(I148*H148,2)</f>
        <v>0</v>
      </c>
      <c r="BL148" s="14" t="s">
        <v>125</v>
      </c>
      <c r="BM148" s="156" t="s">
        <v>192</v>
      </c>
    </row>
    <row r="149" spans="1:65" s="12" customFormat="1" ht="22.8" customHeight="1" x14ac:dyDescent="0.25">
      <c r="B149" s="132"/>
      <c r="D149" s="133" t="s">
        <v>71</v>
      </c>
      <c r="E149" s="142" t="s">
        <v>138</v>
      </c>
      <c r="F149" s="142" t="s">
        <v>193</v>
      </c>
      <c r="J149" s="143">
        <f>BK149</f>
        <v>0</v>
      </c>
      <c r="L149" s="132"/>
      <c r="M149" s="136"/>
      <c r="N149" s="137"/>
      <c r="O149" s="137"/>
      <c r="P149" s="138">
        <f>SUM(P150:P151)</f>
        <v>16.024736000000001</v>
      </c>
      <c r="Q149" s="137"/>
      <c r="R149" s="138">
        <f>SUM(R150:R151)</f>
        <v>4.68208</v>
      </c>
      <c r="S149" s="137"/>
      <c r="T149" s="139">
        <f>SUM(T150:T151)</f>
        <v>0</v>
      </c>
      <c r="AR149" s="133" t="s">
        <v>80</v>
      </c>
      <c r="AT149" s="140" t="s">
        <v>71</v>
      </c>
      <c r="AU149" s="140" t="s">
        <v>80</v>
      </c>
      <c r="AY149" s="133" t="s">
        <v>119</v>
      </c>
      <c r="BK149" s="141">
        <f>SUM(BK150:BK151)</f>
        <v>0</v>
      </c>
    </row>
    <row r="150" spans="1:65" s="2" customFormat="1" ht="37.799999999999997" customHeight="1" x14ac:dyDescent="0.2">
      <c r="A150" s="26"/>
      <c r="B150" s="144"/>
      <c r="C150" s="145" t="s">
        <v>194</v>
      </c>
      <c r="D150" s="145" t="s">
        <v>121</v>
      </c>
      <c r="E150" s="146" t="s">
        <v>195</v>
      </c>
      <c r="F150" s="147" t="s">
        <v>196</v>
      </c>
      <c r="G150" s="148" t="s">
        <v>159</v>
      </c>
      <c r="H150" s="149">
        <v>20.8</v>
      </c>
      <c r="I150" s="150"/>
      <c r="J150" s="150">
        <f>ROUND(I150*H150,2)</f>
        <v>0</v>
      </c>
      <c r="K150" s="151"/>
      <c r="L150" s="27"/>
      <c r="M150" s="152" t="s">
        <v>1</v>
      </c>
      <c r="N150" s="153" t="s">
        <v>38</v>
      </c>
      <c r="O150" s="154">
        <v>0.77041999999999999</v>
      </c>
      <c r="P150" s="154">
        <f>O150*H150</f>
        <v>16.024736000000001</v>
      </c>
      <c r="Q150" s="154">
        <v>9.2499999999999999E-2</v>
      </c>
      <c r="R150" s="154">
        <f>Q150*H150</f>
        <v>1.9239999999999999</v>
      </c>
      <c r="S150" s="154">
        <v>0</v>
      </c>
      <c r="T150" s="155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125</v>
      </c>
      <c r="AT150" s="156" t="s">
        <v>121</v>
      </c>
      <c r="AU150" s="156" t="s">
        <v>126</v>
      </c>
      <c r="AY150" s="14" t="s">
        <v>119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4" t="s">
        <v>126</v>
      </c>
      <c r="BK150" s="157">
        <f>ROUND(I150*H150,2)</f>
        <v>0</v>
      </c>
      <c r="BL150" s="14" t="s">
        <v>125</v>
      </c>
      <c r="BM150" s="156" t="s">
        <v>197</v>
      </c>
    </row>
    <row r="151" spans="1:65" s="2" customFormat="1" ht="24.15" customHeight="1" x14ac:dyDescent="0.2">
      <c r="A151" s="26"/>
      <c r="B151" s="144"/>
      <c r="C151" s="158" t="s">
        <v>198</v>
      </c>
      <c r="D151" s="158" t="s">
        <v>175</v>
      </c>
      <c r="E151" s="159" t="s">
        <v>199</v>
      </c>
      <c r="F151" s="160" t="s">
        <v>200</v>
      </c>
      <c r="G151" s="161" t="s">
        <v>159</v>
      </c>
      <c r="H151" s="162">
        <v>21.216000000000001</v>
      </c>
      <c r="I151" s="163"/>
      <c r="J151" s="163">
        <f>ROUND(I151*H151,2)</f>
        <v>0</v>
      </c>
      <c r="K151" s="164"/>
      <c r="L151" s="165"/>
      <c r="M151" s="166" t="s">
        <v>1</v>
      </c>
      <c r="N151" s="167" t="s">
        <v>38</v>
      </c>
      <c r="O151" s="154">
        <v>0</v>
      </c>
      <c r="P151" s="154">
        <f>O151*H151</f>
        <v>0</v>
      </c>
      <c r="Q151" s="154">
        <v>0.13</v>
      </c>
      <c r="R151" s="154">
        <f>Q151*H151</f>
        <v>2.7580800000000001</v>
      </c>
      <c r="S151" s="154">
        <v>0</v>
      </c>
      <c r="T151" s="155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152</v>
      </c>
      <c r="AT151" s="156" t="s">
        <v>175</v>
      </c>
      <c r="AU151" s="156" t="s">
        <v>126</v>
      </c>
      <c r="AY151" s="14" t="s">
        <v>119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4" t="s">
        <v>126</v>
      </c>
      <c r="BK151" s="157">
        <f>ROUND(I151*H151,2)</f>
        <v>0</v>
      </c>
      <c r="BL151" s="14" t="s">
        <v>125</v>
      </c>
      <c r="BM151" s="156" t="s">
        <v>201</v>
      </c>
    </row>
    <row r="152" spans="1:65" s="12" customFormat="1" ht="22.8" customHeight="1" x14ac:dyDescent="0.25">
      <c r="B152" s="132"/>
      <c r="D152" s="133" t="s">
        <v>71</v>
      </c>
      <c r="E152" s="142" t="s">
        <v>142</v>
      </c>
      <c r="F152" s="142" t="s">
        <v>202</v>
      </c>
      <c r="J152" s="143">
        <f>BK152</f>
        <v>0</v>
      </c>
      <c r="L152" s="132"/>
      <c r="M152" s="136"/>
      <c r="N152" s="137"/>
      <c r="O152" s="137"/>
      <c r="P152" s="138">
        <f>P153</f>
        <v>2.3680410899999997</v>
      </c>
      <c r="Q152" s="137"/>
      <c r="R152" s="138">
        <f>R153</f>
        <v>1.2877369999999999</v>
      </c>
      <c r="S152" s="137"/>
      <c r="T152" s="139">
        <f>T153</f>
        <v>0</v>
      </c>
      <c r="AR152" s="133" t="s">
        <v>80</v>
      </c>
      <c r="AT152" s="140" t="s">
        <v>71</v>
      </c>
      <c r="AU152" s="140" t="s">
        <v>80</v>
      </c>
      <c r="AY152" s="133" t="s">
        <v>119</v>
      </c>
      <c r="BK152" s="141">
        <f>BK153</f>
        <v>0</v>
      </c>
    </row>
    <row r="153" spans="1:65" s="2" customFormat="1" ht="24.15" customHeight="1" x14ac:dyDescent="0.2">
      <c r="A153" s="26"/>
      <c r="B153" s="144"/>
      <c r="C153" s="145" t="s">
        <v>203</v>
      </c>
      <c r="D153" s="145" t="s">
        <v>121</v>
      </c>
      <c r="E153" s="146" t="s">
        <v>204</v>
      </c>
      <c r="F153" s="147" t="s">
        <v>205</v>
      </c>
      <c r="G153" s="148" t="s">
        <v>124</v>
      </c>
      <c r="H153" s="149">
        <v>0.70099999999999996</v>
      </c>
      <c r="I153" s="150"/>
      <c r="J153" s="150">
        <f>ROUND(I153*H153,2)</f>
        <v>0</v>
      </c>
      <c r="K153" s="151"/>
      <c r="L153" s="27"/>
      <c r="M153" s="152" t="s">
        <v>1</v>
      </c>
      <c r="N153" s="153" t="s">
        <v>38</v>
      </c>
      <c r="O153" s="154">
        <v>3.3780899999999998</v>
      </c>
      <c r="P153" s="154">
        <f>O153*H153</f>
        <v>2.3680410899999997</v>
      </c>
      <c r="Q153" s="154">
        <v>1.837</v>
      </c>
      <c r="R153" s="154">
        <f>Q153*H153</f>
        <v>1.2877369999999999</v>
      </c>
      <c r="S153" s="154">
        <v>0</v>
      </c>
      <c r="T153" s="155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125</v>
      </c>
      <c r="AT153" s="156" t="s">
        <v>121</v>
      </c>
      <c r="AU153" s="156" t="s">
        <v>126</v>
      </c>
      <c r="AY153" s="14" t="s">
        <v>119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4" t="s">
        <v>126</v>
      </c>
      <c r="BK153" s="157">
        <f>ROUND(I153*H153,2)</f>
        <v>0</v>
      </c>
      <c r="BL153" s="14" t="s">
        <v>125</v>
      </c>
      <c r="BM153" s="156" t="s">
        <v>206</v>
      </c>
    </row>
    <row r="154" spans="1:65" s="12" customFormat="1" ht="22.8" customHeight="1" x14ac:dyDescent="0.25">
      <c r="B154" s="132"/>
      <c r="D154" s="133" t="s">
        <v>71</v>
      </c>
      <c r="E154" s="142" t="s">
        <v>207</v>
      </c>
      <c r="F154" s="142" t="s">
        <v>208</v>
      </c>
      <c r="J154" s="143">
        <f>BK154</f>
        <v>0</v>
      </c>
      <c r="L154" s="132"/>
      <c r="M154" s="136"/>
      <c r="N154" s="137"/>
      <c r="O154" s="137"/>
      <c r="P154" s="138">
        <f>P155</f>
        <v>27.328834000000001</v>
      </c>
      <c r="Q154" s="137"/>
      <c r="R154" s="138">
        <f>R155</f>
        <v>0</v>
      </c>
      <c r="S154" s="137"/>
      <c r="T154" s="139">
        <f>T155</f>
        <v>0</v>
      </c>
      <c r="AR154" s="133" t="s">
        <v>80</v>
      </c>
      <c r="AT154" s="140" t="s">
        <v>71</v>
      </c>
      <c r="AU154" s="140" t="s">
        <v>80</v>
      </c>
      <c r="AY154" s="133" t="s">
        <v>119</v>
      </c>
      <c r="BK154" s="141">
        <f>BK155</f>
        <v>0</v>
      </c>
    </row>
    <row r="155" spans="1:65" s="2" customFormat="1" ht="24.15" customHeight="1" x14ac:dyDescent="0.2">
      <c r="A155" s="26"/>
      <c r="B155" s="144"/>
      <c r="C155" s="145" t="s">
        <v>7</v>
      </c>
      <c r="D155" s="145" t="s">
        <v>121</v>
      </c>
      <c r="E155" s="146" t="s">
        <v>209</v>
      </c>
      <c r="F155" s="147" t="s">
        <v>210</v>
      </c>
      <c r="G155" s="148" t="s">
        <v>145</v>
      </c>
      <c r="H155" s="149">
        <v>30.433</v>
      </c>
      <c r="I155" s="150"/>
      <c r="J155" s="150">
        <f>ROUND(I155*H155,2)</f>
        <v>0</v>
      </c>
      <c r="K155" s="151"/>
      <c r="L155" s="27"/>
      <c r="M155" s="152" t="s">
        <v>1</v>
      </c>
      <c r="N155" s="153" t="s">
        <v>38</v>
      </c>
      <c r="O155" s="154">
        <v>0.89800000000000002</v>
      </c>
      <c r="P155" s="154">
        <f>O155*H155</f>
        <v>27.328834000000001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125</v>
      </c>
      <c r="AT155" s="156" t="s">
        <v>121</v>
      </c>
      <c r="AU155" s="156" t="s">
        <v>126</v>
      </c>
      <c r="AY155" s="14" t="s">
        <v>119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4" t="s">
        <v>126</v>
      </c>
      <c r="BK155" s="157">
        <f>ROUND(I155*H155,2)</f>
        <v>0</v>
      </c>
      <c r="BL155" s="14" t="s">
        <v>125</v>
      </c>
      <c r="BM155" s="156" t="s">
        <v>211</v>
      </c>
    </row>
    <row r="156" spans="1:65" s="12" customFormat="1" ht="25.95" customHeight="1" x14ac:dyDescent="0.25">
      <c r="B156" s="132"/>
      <c r="D156" s="133" t="s">
        <v>71</v>
      </c>
      <c r="E156" s="134" t="s">
        <v>212</v>
      </c>
      <c r="F156" s="134" t="s">
        <v>213</v>
      </c>
      <c r="J156" s="135">
        <f>BK156</f>
        <v>0</v>
      </c>
      <c r="L156" s="132"/>
      <c r="M156" s="136"/>
      <c r="N156" s="137"/>
      <c r="O156" s="137"/>
      <c r="P156" s="138">
        <f>P157+P165+P172+P175</f>
        <v>115.56622400000001</v>
      </c>
      <c r="Q156" s="137"/>
      <c r="R156" s="138">
        <f>R157+R165+R172+R175</f>
        <v>1.3771832000000002</v>
      </c>
      <c r="S156" s="137"/>
      <c r="T156" s="139">
        <f>T157+T165+T172+T175</f>
        <v>0</v>
      </c>
      <c r="AR156" s="133" t="s">
        <v>126</v>
      </c>
      <c r="AT156" s="140" t="s">
        <v>71</v>
      </c>
      <c r="AU156" s="140" t="s">
        <v>72</v>
      </c>
      <c r="AY156" s="133" t="s">
        <v>119</v>
      </c>
      <c r="BK156" s="141">
        <f>BK157+BK165+BK172+BK175</f>
        <v>0</v>
      </c>
    </row>
    <row r="157" spans="1:65" s="12" customFormat="1" ht="22.8" customHeight="1" x14ac:dyDescent="0.25">
      <c r="B157" s="132"/>
      <c r="D157" s="133" t="s">
        <v>71</v>
      </c>
      <c r="E157" s="142" t="s">
        <v>214</v>
      </c>
      <c r="F157" s="142" t="s">
        <v>215</v>
      </c>
      <c r="J157" s="143">
        <f>BK157</f>
        <v>0</v>
      </c>
      <c r="L157" s="132"/>
      <c r="M157" s="136"/>
      <c r="N157" s="137"/>
      <c r="O157" s="137"/>
      <c r="P157" s="138">
        <f>SUM(P158:P164)</f>
        <v>72.227708800000002</v>
      </c>
      <c r="Q157" s="137"/>
      <c r="R157" s="138">
        <f>SUM(R158:R164)</f>
        <v>1.2463961200000002</v>
      </c>
      <c r="S157" s="137"/>
      <c r="T157" s="139">
        <f>SUM(T158:T164)</f>
        <v>0</v>
      </c>
      <c r="AR157" s="133" t="s">
        <v>126</v>
      </c>
      <c r="AT157" s="140" t="s">
        <v>71</v>
      </c>
      <c r="AU157" s="140" t="s">
        <v>80</v>
      </c>
      <c r="AY157" s="133" t="s">
        <v>119</v>
      </c>
      <c r="BK157" s="141">
        <f>SUM(BK158:BK164)</f>
        <v>0</v>
      </c>
    </row>
    <row r="158" spans="1:65" s="2" customFormat="1" ht="16.5" customHeight="1" x14ac:dyDescent="0.2">
      <c r="A158" s="26"/>
      <c r="B158" s="144"/>
      <c r="C158" s="145" t="s">
        <v>216</v>
      </c>
      <c r="D158" s="145" t="s">
        <v>121</v>
      </c>
      <c r="E158" s="146" t="s">
        <v>217</v>
      </c>
      <c r="F158" s="147" t="s">
        <v>218</v>
      </c>
      <c r="G158" s="148" t="s">
        <v>178</v>
      </c>
      <c r="H158" s="149">
        <v>4</v>
      </c>
      <c r="I158" s="150"/>
      <c r="J158" s="150">
        <f t="shared" ref="J158:J164" si="10">ROUND(I158*H158,2)</f>
        <v>0</v>
      </c>
      <c r="K158" s="151"/>
      <c r="L158" s="27"/>
      <c r="M158" s="152" t="s">
        <v>1</v>
      </c>
      <c r="N158" s="153" t="s">
        <v>38</v>
      </c>
      <c r="O158" s="154">
        <v>5.5E-2</v>
      </c>
      <c r="P158" s="154">
        <f t="shared" ref="P158:P164" si="11">O158*H158</f>
        <v>0.22</v>
      </c>
      <c r="Q158" s="154">
        <v>0</v>
      </c>
      <c r="R158" s="154">
        <f t="shared" ref="R158:R164" si="12">Q158*H158</f>
        <v>0</v>
      </c>
      <c r="S158" s="154">
        <v>0</v>
      </c>
      <c r="T158" s="155">
        <f t="shared" ref="T158:T164" si="13"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189</v>
      </c>
      <c r="AT158" s="156" t="s">
        <v>121</v>
      </c>
      <c r="AU158" s="156" t="s">
        <v>126</v>
      </c>
      <c r="AY158" s="14" t="s">
        <v>119</v>
      </c>
      <c r="BE158" s="157">
        <f t="shared" ref="BE158:BE164" si="14">IF(N158="základná",J158,0)</f>
        <v>0</v>
      </c>
      <c r="BF158" s="157">
        <f t="shared" ref="BF158:BF164" si="15">IF(N158="znížená",J158,0)</f>
        <v>0</v>
      </c>
      <c r="BG158" s="157">
        <f t="shared" ref="BG158:BG164" si="16">IF(N158="zákl. prenesená",J158,0)</f>
        <v>0</v>
      </c>
      <c r="BH158" s="157">
        <f t="shared" ref="BH158:BH164" si="17">IF(N158="zníž. prenesená",J158,0)</f>
        <v>0</v>
      </c>
      <c r="BI158" s="157">
        <f t="shared" ref="BI158:BI164" si="18">IF(N158="nulová",J158,0)</f>
        <v>0</v>
      </c>
      <c r="BJ158" s="14" t="s">
        <v>126</v>
      </c>
      <c r="BK158" s="157">
        <f t="shared" ref="BK158:BK164" si="19">ROUND(I158*H158,2)</f>
        <v>0</v>
      </c>
      <c r="BL158" s="14" t="s">
        <v>189</v>
      </c>
      <c r="BM158" s="156" t="s">
        <v>219</v>
      </c>
    </row>
    <row r="159" spans="1:65" s="2" customFormat="1" ht="21.75" customHeight="1" x14ac:dyDescent="0.2">
      <c r="A159" s="26"/>
      <c r="B159" s="144"/>
      <c r="C159" s="145" t="s">
        <v>220</v>
      </c>
      <c r="D159" s="145" t="s">
        <v>121</v>
      </c>
      <c r="E159" s="146" t="s">
        <v>221</v>
      </c>
      <c r="F159" s="147" t="s">
        <v>222</v>
      </c>
      <c r="G159" s="148" t="s">
        <v>183</v>
      </c>
      <c r="H159" s="149">
        <v>195.86</v>
      </c>
      <c r="I159" s="150"/>
      <c r="J159" s="150">
        <f t="shared" si="10"/>
        <v>0</v>
      </c>
      <c r="K159" s="151"/>
      <c r="L159" s="27"/>
      <c r="M159" s="152" t="s">
        <v>1</v>
      </c>
      <c r="N159" s="153" t="s">
        <v>38</v>
      </c>
      <c r="O159" s="154">
        <v>0.30696000000000001</v>
      </c>
      <c r="P159" s="154">
        <f t="shared" si="11"/>
        <v>60.121185600000004</v>
      </c>
      <c r="Q159" s="154">
        <v>2.5999999999999998E-4</v>
      </c>
      <c r="R159" s="154">
        <f t="shared" si="12"/>
        <v>5.0923599999999999E-2</v>
      </c>
      <c r="S159" s="154">
        <v>0</v>
      </c>
      <c r="T159" s="15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189</v>
      </c>
      <c r="AT159" s="156" t="s">
        <v>121</v>
      </c>
      <c r="AU159" s="156" t="s">
        <v>126</v>
      </c>
      <c r="AY159" s="14" t="s">
        <v>119</v>
      </c>
      <c r="BE159" s="157">
        <f t="shared" si="14"/>
        <v>0</v>
      </c>
      <c r="BF159" s="157">
        <f t="shared" si="15"/>
        <v>0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4" t="s">
        <v>126</v>
      </c>
      <c r="BK159" s="157">
        <f t="shared" si="19"/>
        <v>0</v>
      </c>
      <c r="BL159" s="14" t="s">
        <v>189</v>
      </c>
      <c r="BM159" s="156" t="s">
        <v>223</v>
      </c>
    </row>
    <row r="160" spans="1:65" s="2" customFormat="1" ht="21.75" customHeight="1" x14ac:dyDescent="0.2">
      <c r="A160" s="26"/>
      <c r="B160" s="144"/>
      <c r="C160" s="158" t="s">
        <v>224</v>
      </c>
      <c r="D160" s="158" t="s">
        <v>175</v>
      </c>
      <c r="E160" s="159" t="s">
        <v>225</v>
      </c>
      <c r="F160" s="160" t="s">
        <v>226</v>
      </c>
      <c r="G160" s="161" t="s">
        <v>124</v>
      </c>
      <c r="H160" s="162">
        <v>1.782</v>
      </c>
      <c r="I160" s="163"/>
      <c r="J160" s="163">
        <f t="shared" si="10"/>
        <v>0</v>
      </c>
      <c r="K160" s="164"/>
      <c r="L160" s="165"/>
      <c r="M160" s="166" t="s">
        <v>1</v>
      </c>
      <c r="N160" s="167" t="s">
        <v>38</v>
      </c>
      <c r="O160" s="154">
        <v>0</v>
      </c>
      <c r="P160" s="154">
        <f t="shared" si="11"/>
        <v>0</v>
      </c>
      <c r="Q160" s="154">
        <v>0.55000000000000004</v>
      </c>
      <c r="R160" s="154">
        <f t="shared" si="12"/>
        <v>0.98010000000000008</v>
      </c>
      <c r="S160" s="154">
        <v>0</v>
      </c>
      <c r="T160" s="15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227</v>
      </c>
      <c r="AT160" s="156" t="s">
        <v>175</v>
      </c>
      <c r="AU160" s="156" t="s">
        <v>126</v>
      </c>
      <c r="AY160" s="14" t="s">
        <v>119</v>
      </c>
      <c r="BE160" s="157">
        <f t="shared" si="14"/>
        <v>0</v>
      </c>
      <c r="BF160" s="157">
        <f t="shared" si="15"/>
        <v>0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4" t="s">
        <v>126</v>
      </c>
      <c r="BK160" s="157">
        <f t="shared" si="19"/>
        <v>0</v>
      </c>
      <c r="BL160" s="14" t="s">
        <v>189</v>
      </c>
      <c r="BM160" s="156" t="s">
        <v>228</v>
      </c>
    </row>
    <row r="161" spans="1:65" s="2" customFormat="1" ht="24.15" customHeight="1" x14ac:dyDescent="0.2">
      <c r="A161" s="26"/>
      <c r="B161" s="144"/>
      <c r="C161" s="145" t="s">
        <v>229</v>
      </c>
      <c r="D161" s="145" t="s">
        <v>121</v>
      </c>
      <c r="E161" s="146" t="s">
        <v>230</v>
      </c>
      <c r="F161" s="147" t="s">
        <v>231</v>
      </c>
      <c r="G161" s="148" t="s">
        <v>159</v>
      </c>
      <c r="H161" s="149">
        <v>16.920000000000002</v>
      </c>
      <c r="I161" s="150"/>
      <c r="J161" s="150">
        <f t="shared" si="10"/>
        <v>0</v>
      </c>
      <c r="K161" s="151"/>
      <c r="L161" s="27"/>
      <c r="M161" s="152" t="s">
        <v>1</v>
      </c>
      <c r="N161" s="153" t="s">
        <v>38</v>
      </c>
      <c r="O161" s="154">
        <v>0.70145999999999997</v>
      </c>
      <c r="P161" s="154">
        <f t="shared" si="11"/>
        <v>11.868703200000001</v>
      </c>
      <c r="Q161" s="154">
        <v>0</v>
      </c>
      <c r="R161" s="154">
        <f t="shared" si="12"/>
        <v>0</v>
      </c>
      <c r="S161" s="154">
        <v>0</v>
      </c>
      <c r="T161" s="15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189</v>
      </c>
      <c r="AT161" s="156" t="s">
        <v>121</v>
      </c>
      <c r="AU161" s="156" t="s">
        <v>126</v>
      </c>
      <c r="AY161" s="14" t="s">
        <v>119</v>
      </c>
      <c r="BE161" s="157">
        <f t="shared" si="14"/>
        <v>0</v>
      </c>
      <c r="BF161" s="157">
        <f t="shared" si="15"/>
        <v>0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4" t="s">
        <v>126</v>
      </c>
      <c r="BK161" s="157">
        <f t="shared" si="19"/>
        <v>0</v>
      </c>
      <c r="BL161" s="14" t="s">
        <v>189</v>
      </c>
      <c r="BM161" s="156" t="s">
        <v>232</v>
      </c>
    </row>
    <row r="162" spans="1:65" s="2" customFormat="1" ht="24.15" customHeight="1" x14ac:dyDescent="0.2">
      <c r="A162" s="26"/>
      <c r="B162" s="144"/>
      <c r="C162" s="158" t="s">
        <v>233</v>
      </c>
      <c r="D162" s="158" t="s">
        <v>175</v>
      </c>
      <c r="E162" s="159" t="s">
        <v>234</v>
      </c>
      <c r="F162" s="160" t="s">
        <v>235</v>
      </c>
      <c r="G162" s="161" t="s">
        <v>159</v>
      </c>
      <c r="H162" s="162">
        <v>18.611999999999998</v>
      </c>
      <c r="I162" s="163"/>
      <c r="J162" s="163">
        <f t="shared" si="10"/>
        <v>0</v>
      </c>
      <c r="K162" s="164"/>
      <c r="L162" s="165"/>
      <c r="M162" s="166" t="s">
        <v>1</v>
      </c>
      <c r="N162" s="167" t="s">
        <v>38</v>
      </c>
      <c r="O162" s="154">
        <v>0</v>
      </c>
      <c r="P162" s="154">
        <f t="shared" si="11"/>
        <v>0</v>
      </c>
      <c r="Q162" s="154">
        <v>9.3600000000000003E-3</v>
      </c>
      <c r="R162" s="154">
        <f t="shared" si="12"/>
        <v>0.17420832</v>
      </c>
      <c r="S162" s="154">
        <v>0</v>
      </c>
      <c r="T162" s="15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227</v>
      </c>
      <c r="AT162" s="156" t="s">
        <v>175</v>
      </c>
      <c r="AU162" s="156" t="s">
        <v>126</v>
      </c>
      <c r="AY162" s="14" t="s">
        <v>119</v>
      </c>
      <c r="BE162" s="157">
        <f t="shared" si="14"/>
        <v>0</v>
      </c>
      <c r="BF162" s="157">
        <f t="shared" si="15"/>
        <v>0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4" t="s">
        <v>126</v>
      </c>
      <c r="BK162" s="157">
        <f t="shared" si="19"/>
        <v>0</v>
      </c>
      <c r="BL162" s="14" t="s">
        <v>189</v>
      </c>
      <c r="BM162" s="156" t="s">
        <v>236</v>
      </c>
    </row>
    <row r="163" spans="1:65" s="2" customFormat="1" ht="44.25" customHeight="1" x14ac:dyDescent="0.2">
      <c r="A163" s="26"/>
      <c r="B163" s="144"/>
      <c r="C163" s="145" t="s">
        <v>237</v>
      </c>
      <c r="D163" s="145" t="s">
        <v>121</v>
      </c>
      <c r="E163" s="146" t="s">
        <v>238</v>
      </c>
      <c r="F163" s="147" t="s">
        <v>239</v>
      </c>
      <c r="G163" s="148" t="s">
        <v>124</v>
      </c>
      <c r="H163" s="149">
        <v>1.782</v>
      </c>
      <c r="I163" s="150"/>
      <c r="J163" s="150">
        <f t="shared" si="10"/>
        <v>0</v>
      </c>
      <c r="K163" s="151"/>
      <c r="L163" s="27"/>
      <c r="M163" s="152" t="s">
        <v>1</v>
      </c>
      <c r="N163" s="153" t="s">
        <v>38</v>
      </c>
      <c r="O163" s="154">
        <v>0.01</v>
      </c>
      <c r="P163" s="154">
        <f t="shared" si="11"/>
        <v>1.7819999999999999E-2</v>
      </c>
      <c r="Q163" s="154">
        <v>2.3099999999999999E-2</v>
      </c>
      <c r="R163" s="154">
        <f t="shared" si="12"/>
        <v>4.1164199999999998E-2</v>
      </c>
      <c r="S163" s="154">
        <v>0</v>
      </c>
      <c r="T163" s="155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189</v>
      </c>
      <c r="AT163" s="156" t="s">
        <v>121</v>
      </c>
      <c r="AU163" s="156" t="s">
        <v>126</v>
      </c>
      <c r="AY163" s="14" t="s">
        <v>119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4" t="s">
        <v>126</v>
      </c>
      <c r="BK163" s="157">
        <f t="shared" si="19"/>
        <v>0</v>
      </c>
      <c r="BL163" s="14" t="s">
        <v>189</v>
      </c>
      <c r="BM163" s="156" t="s">
        <v>240</v>
      </c>
    </row>
    <row r="164" spans="1:65" s="2" customFormat="1" ht="24.15" customHeight="1" x14ac:dyDescent="0.2">
      <c r="A164" s="26"/>
      <c r="B164" s="144"/>
      <c r="C164" s="145" t="s">
        <v>241</v>
      </c>
      <c r="D164" s="145" t="s">
        <v>121</v>
      </c>
      <c r="E164" s="146" t="s">
        <v>242</v>
      </c>
      <c r="F164" s="147" t="s">
        <v>243</v>
      </c>
      <c r="G164" s="148" t="s">
        <v>244</v>
      </c>
      <c r="H164" s="149">
        <v>19.55</v>
      </c>
      <c r="I164" s="150"/>
      <c r="J164" s="150">
        <f t="shared" si="10"/>
        <v>0</v>
      </c>
      <c r="K164" s="151"/>
      <c r="L164" s="27"/>
      <c r="M164" s="152" t="s">
        <v>1</v>
      </c>
      <c r="N164" s="153" t="s">
        <v>38</v>
      </c>
      <c r="O164" s="154">
        <v>0</v>
      </c>
      <c r="P164" s="154">
        <f t="shared" si="11"/>
        <v>0</v>
      </c>
      <c r="Q164" s="154">
        <v>0</v>
      </c>
      <c r="R164" s="154">
        <f t="shared" si="12"/>
        <v>0</v>
      </c>
      <c r="S164" s="154">
        <v>0</v>
      </c>
      <c r="T164" s="155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189</v>
      </c>
      <c r="AT164" s="156" t="s">
        <v>121</v>
      </c>
      <c r="AU164" s="156" t="s">
        <v>126</v>
      </c>
      <c r="AY164" s="14" t="s">
        <v>119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4" t="s">
        <v>126</v>
      </c>
      <c r="BK164" s="157">
        <f t="shared" si="19"/>
        <v>0</v>
      </c>
      <c r="BL164" s="14" t="s">
        <v>189</v>
      </c>
      <c r="BM164" s="156" t="s">
        <v>245</v>
      </c>
    </row>
    <row r="165" spans="1:65" s="12" customFormat="1" ht="22.8" customHeight="1" x14ac:dyDescent="0.25">
      <c r="B165" s="132"/>
      <c r="D165" s="133" t="s">
        <v>71</v>
      </c>
      <c r="E165" s="142" t="s">
        <v>246</v>
      </c>
      <c r="F165" s="142" t="s">
        <v>247</v>
      </c>
      <c r="J165" s="143">
        <f>BK165</f>
        <v>0</v>
      </c>
      <c r="L165" s="132"/>
      <c r="M165" s="136"/>
      <c r="N165" s="137"/>
      <c r="O165" s="137"/>
      <c r="P165" s="138">
        <f>SUM(P166:P171)</f>
        <v>12.740171200000001</v>
      </c>
      <c r="Q165" s="137"/>
      <c r="R165" s="138">
        <f>SUM(R166:R171)</f>
        <v>0.1120534</v>
      </c>
      <c r="S165" s="137"/>
      <c r="T165" s="139">
        <f>SUM(T166:T171)</f>
        <v>0</v>
      </c>
      <c r="AR165" s="133" t="s">
        <v>126</v>
      </c>
      <c r="AT165" s="140" t="s">
        <v>71</v>
      </c>
      <c r="AU165" s="140" t="s">
        <v>80</v>
      </c>
      <c r="AY165" s="133" t="s">
        <v>119</v>
      </c>
      <c r="BK165" s="141">
        <f>SUM(BK166:BK171)</f>
        <v>0</v>
      </c>
    </row>
    <row r="166" spans="1:65" s="2" customFormat="1" ht="24.15" customHeight="1" x14ac:dyDescent="0.2">
      <c r="A166" s="26"/>
      <c r="B166" s="144"/>
      <c r="C166" s="145" t="s">
        <v>248</v>
      </c>
      <c r="D166" s="145" t="s">
        <v>121</v>
      </c>
      <c r="E166" s="146" t="s">
        <v>249</v>
      </c>
      <c r="F166" s="147" t="s">
        <v>250</v>
      </c>
      <c r="G166" s="148" t="s">
        <v>183</v>
      </c>
      <c r="H166" s="149">
        <v>7.2</v>
      </c>
      <c r="I166" s="150"/>
      <c r="J166" s="150">
        <f t="shared" ref="J166:J171" si="20">ROUND(I166*H166,2)</f>
        <v>0</v>
      </c>
      <c r="K166" s="151"/>
      <c r="L166" s="27"/>
      <c r="M166" s="152" t="s">
        <v>1</v>
      </c>
      <c r="N166" s="153" t="s">
        <v>38</v>
      </c>
      <c r="O166" s="154">
        <v>0.10100000000000001</v>
      </c>
      <c r="P166" s="154">
        <f t="shared" ref="P166:P171" si="21">O166*H166</f>
        <v>0.72720000000000007</v>
      </c>
      <c r="Q166" s="154">
        <v>3.2000000000000003E-4</v>
      </c>
      <c r="R166" s="154">
        <f t="shared" ref="R166:R171" si="22">Q166*H166</f>
        <v>2.3040000000000001E-3</v>
      </c>
      <c r="S166" s="154">
        <v>0</v>
      </c>
      <c r="T166" s="155">
        <f t="shared" ref="T166:T171" si="23"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189</v>
      </c>
      <c r="AT166" s="156" t="s">
        <v>121</v>
      </c>
      <c r="AU166" s="156" t="s">
        <v>126</v>
      </c>
      <c r="AY166" s="14" t="s">
        <v>119</v>
      </c>
      <c r="BE166" s="157">
        <f t="shared" ref="BE166:BE171" si="24">IF(N166="základná",J166,0)</f>
        <v>0</v>
      </c>
      <c r="BF166" s="157">
        <f t="shared" ref="BF166:BF171" si="25">IF(N166="znížená",J166,0)</f>
        <v>0</v>
      </c>
      <c r="BG166" s="157">
        <f t="shared" ref="BG166:BG171" si="26">IF(N166="zákl. prenesená",J166,0)</f>
        <v>0</v>
      </c>
      <c r="BH166" s="157">
        <f t="shared" ref="BH166:BH171" si="27">IF(N166="zníž. prenesená",J166,0)</f>
        <v>0</v>
      </c>
      <c r="BI166" s="157">
        <f t="shared" ref="BI166:BI171" si="28">IF(N166="nulová",J166,0)</f>
        <v>0</v>
      </c>
      <c r="BJ166" s="14" t="s">
        <v>126</v>
      </c>
      <c r="BK166" s="157">
        <f t="shared" ref="BK166:BK171" si="29">ROUND(I166*H166,2)</f>
        <v>0</v>
      </c>
      <c r="BL166" s="14" t="s">
        <v>189</v>
      </c>
      <c r="BM166" s="156" t="s">
        <v>251</v>
      </c>
    </row>
    <row r="167" spans="1:65" s="2" customFormat="1" ht="24.15" customHeight="1" x14ac:dyDescent="0.2">
      <c r="A167" s="26"/>
      <c r="B167" s="144"/>
      <c r="C167" s="145" t="s">
        <v>252</v>
      </c>
      <c r="D167" s="145" t="s">
        <v>121</v>
      </c>
      <c r="E167" s="146" t="s">
        <v>253</v>
      </c>
      <c r="F167" s="147" t="s">
        <v>254</v>
      </c>
      <c r="G167" s="148" t="s">
        <v>183</v>
      </c>
      <c r="H167" s="149">
        <v>4.7</v>
      </c>
      <c r="I167" s="150"/>
      <c r="J167" s="150">
        <f t="shared" si="20"/>
        <v>0</v>
      </c>
      <c r="K167" s="151"/>
      <c r="L167" s="27"/>
      <c r="M167" s="152" t="s">
        <v>1</v>
      </c>
      <c r="N167" s="153" t="s">
        <v>38</v>
      </c>
      <c r="O167" s="154">
        <v>0.10199999999999999</v>
      </c>
      <c r="P167" s="154">
        <f t="shared" si="21"/>
        <v>0.47939999999999999</v>
      </c>
      <c r="Q167" s="154">
        <v>1.09E-3</v>
      </c>
      <c r="R167" s="154">
        <f t="shared" si="22"/>
        <v>5.1229999999999999E-3</v>
      </c>
      <c r="S167" s="154">
        <v>0</v>
      </c>
      <c r="T167" s="155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189</v>
      </c>
      <c r="AT167" s="156" t="s">
        <v>121</v>
      </c>
      <c r="AU167" s="156" t="s">
        <v>126</v>
      </c>
      <c r="AY167" s="14" t="s">
        <v>119</v>
      </c>
      <c r="BE167" s="157">
        <f t="shared" si="24"/>
        <v>0</v>
      </c>
      <c r="BF167" s="157">
        <f t="shared" si="25"/>
        <v>0</v>
      </c>
      <c r="BG167" s="157">
        <f t="shared" si="26"/>
        <v>0</v>
      </c>
      <c r="BH167" s="157">
        <f t="shared" si="27"/>
        <v>0</v>
      </c>
      <c r="BI167" s="157">
        <f t="shared" si="28"/>
        <v>0</v>
      </c>
      <c r="BJ167" s="14" t="s">
        <v>126</v>
      </c>
      <c r="BK167" s="157">
        <f t="shared" si="29"/>
        <v>0</v>
      </c>
      <c r="BL167" s="14" t="s">
        <v>189</v>
      </c>
      <c r="BM167" s="156" t="s">
        <v>255</v>
      </c>
    </row>
    <row r="168" spans="1:65" s="2" customFormat="1" ht="24.15" customHeight="1" x14ac:dyDescent="0.2">
      <c r="A168" s="26"/>
      <c r="B168" s="144"/>
      <c r="C168" s="145" t="s">
        <v>256</v>
      </c>
      <c r="D168" s="145" t="s">
        <v>121</v>
      </c>
      <c r="E168" s="146" t="s">
        <v>257</v>
      </c>
      <c r="F168" s="147" t="s">
        <v>258</v>
      </c>
      <c r="G168" s="148" t="s">
        <v>183</v>
      </c>
      <c r="H168" s="149">
        <v>4.7</v>
      </c>
      <c r="I168" s="150"/>
      <c r="J168" s="150">
        <f t="shared" si="20"/>
        <v>0</v>
      </c>
      <c r="K168" s="151"/>
      <c r="L168" s="27"/>
      <c r="M168" s="152" t="s">
        <v>1</v>
      </c>
      <c r="N168" s="153" t="s">
        <v>38</v>
      </c>
      <c r="O168" s="154">
        <v>0.10100000000000001</v>
      </c>
      <c r="P168" s="154">
        <f t="shared" si="21"/>
        <v>0.47470000000000007</v>
      </c>
      <c r="Q168" s="154">
        <v>3.2000000000000003E-4</v>
      </c>
      <c r="R168" s="154">
        <f t="shared" si="22"/>
        <v>1.5040000000000001E-3</v>
      </c>
      <c r="S168" s="154">
        <v>0</v>
      </c>
      <c r="T168" s="155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189</v>
      </c>
      <c r="AT168" s="156" t="s">
        <v>121</v>
      </c>
      <c r="AU168" s="156" t="s">
        <v>126</v>
      </c>
      <c r="AY168" s="14" t="s">
        <v>119</v>
      </c>
      <c r="BE168" s="157">
        <f t="shared" si="24"/>
        <v>0</v>
      </c>
      <c r="BF168" s="157">
        <f t="shared" si="25"/>
        <v>0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4" t="s">
        <v>126</v>
      </c>
      <c r="BK168" s="157">
        <f t="shared" si="29"/>
        <v>0</v>
      </c>
      <c r="BL168" s="14" t="s">
        <v>189</v>
      </c>
      <c r="BM168" s="156" t="s">
        <v>259</v>
      </c>
    </row>
    <row r="169" spans="1:65" s="2" customFormat="1" ht="24.15" customHeight="1" x14ac:dyDescent="0.2">
      <c r="A169" s="26"/>
      <c r="B169" s="144"/>
      <c r="C169" s="145" t="s">
        <v>260</v>
      </c>
      <c r="D169" s="145" t="s">
        <v>121</v>
      </c>
      <c r="E169" s="146" t="s">
        <v>261</v>
      </c>
      <c r="F169" s="147" t="s">
        <v>262</v>
      </c>
      <c r="G169" s="148" t="s">
        <v>159</v>
      </c>
      <c r="H169" s="149">
        <v>16.920000000000002</v>
      </c>
      <c r="I169" s="150"/>
      <c r="J169" s="150">
        <f t="shared" si="20"/>
        <v>0</v>
      </c>
      <c r="K169" s="151"/>
      <c r="L169" s="27"/>
      <c r="M169" s="152" t="s">
        <v>1</v>
      </c>
      <c r="N169" s="153" t="s">
        <v>38</v>
      </c>
      <c r="O169" s="154">
        <v>0.61460999999999999</v>
      </c>
      <c r="P169" s="154">
        <f t="shared" si="21"/>
        <v>10.3992012</v>
      </c>
      <c r="Q169" s="154">
        <v>5.9699999999999996E-3</v>
      </c>
      <c r="R169" s="154">
        <f t="shared" si="22"/>
        <v>0.1010124</v>
      </c>
      <c r="S169" s="154">
        <v>0</v>
      </c>
      <c r="T169" s="155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189</v>
      </c>
      <c r="AT169" s="156" t="s">
        <v>121</v>
      </c>
      <c r="AU169" s="156" t="s">
        <v>126</v>
      </c>
      <c r="AY169" s="14" t="s">
        <v>119</v>
      </c>
      <c r="BE169" s="157">
        <f t="shared" si="24"/>
        <v>0</v>
      </c>
      <c r="BF169" s="157">
        <f t="shared" si="25"/>
        <v>0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4" t="s">
        <v>126</v>
      </c>
      <c r="BK169" s="157">
        <f t="shared" si="29"/>
        <v>0</v>
      </c>
      <c r="BL169" s="14" t="s">
        <v>189</v>
      </c>
      <c r="BM169" s="156" t="s">
        <v>263</v>
      </c>
    </row>
    <row r="170" spans="1:65" s="2" customFormat="1" ht="16.5" customHeight="1" x14ac:dyDescent="0.2">
      <c r="A170" s="26"/>
      <c r="B170" s="144"/>
      <c r="C170" s="145" t="s">
        <v>227</v>
      </c>
      <c r="D170" s="145" t="s">
        <v>121</v>
      </c>
      <c r="E170" s="146" t="s">
        <v>264</v>
      </c>
      <c r="F170" s="147" t="s">
        <v>265</v>
      </c>
      <c r="G170" s="148" t="s">
        <v>266</v>
      </c>
      <c r="H170" s="149">
        <v>1</v>
      </c>
      <c r="I170" s="150"/>
      <c r="J170" s="150">
        <f t="shared" si="20"/>
        <v>0</v>
      </c>
      <c r="K170" s="151"/>
      <c r="L170" s="27"/>
      <c r="M170" s="152" t="s">
        <v>1</v>
      </c>
      <c r="N170" s="153" t="s">
        <v>38</v>
      </c>
      <c r="O170" s="154">
        <v>0.65966999999999998</v>
      </c>
      <c r="P170" s="154">
        <f t="shared" si="21"/>
        <v>0.65966999999999998</v>
      </c>
      <c r="Q170" s="154">
        <v>2.1099999999999999E-3</v>
      </c>
      <c r="R170" s="154">
        <f t="shared" si="22"/>
        <v>2.1099999999999999E-3</v>
      </c>
      <c r="S170" s="154">
        <v>0</v>
      </c>
      <c r="T170" s="155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189</v>
      </c>
      <c r="AT170" s="156" t="s">
        <v>121</v>
      </c>
      <c r="AU170" s="156" t="s">
        <v>126</v>
      </c>
      <c r="AY170" s="14" t="s">
        <v>119</v>
      </c>
      <c r="BE170" s="157">
        <f t="shared" si="24"/>
        <v>0</v>
      </c>
      <c r="BF170" s="157">
        <f t="shared" si="25"/>
        <v>0</v>
      </c>
      <c r="BG170" s="157">
        <f t="shared" si="26"/>
        <v>0</v>
      </c>
      <c r="BH170" s="157">
        <f t="shared" si="27"/>
        <v>0</v>
      </c>
      <c r="BI170" s="157">
        <f t="shared" si="28"/>
        <v>0</v>
      </c>
      <c r="BJ170" s="14" t="s">
        <v>126</v>
      </c>
      <c r="BK170" s="157">
        <f t="shared" si="29"/>
        <v>0</v>
      </c>
      <c r="BL170" s="14" t="s">
        <v>189</v>
      </c>
      <c r="BM170" s="156" t="s">
        <v>267</v>
      </c>
    </row>
    <row r="171" spans="1:65" s="2" customFormat="1" ht="24.15" customHeight="1" x14ac:dyDescent="0.2">
      <c r="A171" s="26"/>
      <c r="B171" s="144"/>
      <c r="C171" s="145" t="s">
        <v>268</v>
      </c>
      <c r="D171" s="145" t="s">
        <v>121</v>
      </c>
      <c r="E171" s="146" t="s">
        <v>269</v>
      </c>
      <c r="F171" s="147" t="s">
        <v>270</v>
      </c>
      <c r="G171" s="148" t="s">
        <v>244</v>
      </c>
      <c r="H171" s="149">
        <v>7.4290000000000003</v>
      </c>
      <c r="I171" s="150"/>
      <c r="J171" s="150">
        <f t="shared" si="20"/>
        <v>0</v>
      </c>
      <c r="K171" s="151"/>
      <c r="L171" s="27"/>
      <c r="M171" s="152" t="s">
        <v>1</v>
      </c>
      <c r="N171" s="153" t="s">
        <v>38</v>
      </c>
      <c r="O171" s="154">
        <v>0</v>
      </c>
      <c r="P171" s="154">
        <f t="shared" si="21"/>
        <v>0</v>
      </c>
      <c r="Q171" s="154">
        <v>0</v>
      </c>
      <c r="R171" s="154">
        <f t="shared" si="22"/>
        <v>0</v>
      </c>
      <c r="S171" s="154">
        <v>0</v>
      </c>
      <c r="T171" s="155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189</v>
      </c>
      <c r="AT171" s="156" t="s">
        <v>121</v>
      </c>
      <c r="AU171" s="156" t="s">
        <v>126</v>
      </c>
      <c r="AY171" s="14" t="s">
        <v>119</v>
      </c>
      <c r="BE171" s="157">
        <f t="shared" si="24"/>
        <v>0</v>
      </c>
      <c r="BF171" s="157">
        <f t="shared" si="25"/>
        <v>0</v>
      </c>
      <c r="BG171" s="157">
        <f t="shared" si="26"/>
        <v>0</v>
      </c>
      <c r="BH171" s="157">
        <f t="shared" si="27"/>
        <v>0</v>
      </c>
      <c r="BI171" s="157">
        <f t="shared" si="28"/>
        <v>0</v>
      </c>
      <c r="BJ171" s="14" t="s">
        <v>126</v>
      </c>
      <c r="BK171" s="157">
        <f t="shared" si="29"/>
        <v>0</v>
      </c>
      <c r="BL171" s="14" t="s">
        <v>189</v>
      </c>
      <c r="BM171" s="156" t="s">
        <v>271</v>
      </c>
    </row>
    <row r="172" spans="1:65" s="12" customFormat="1" ht="22.8" customHeight="1" x14ac:dyDescent="0.25">
      <c r="B172" s="132"/>
      <c r="D172" s="133" t="s">
        <v>71</v>
      </c>
      <c r="E172" s="142" t="s">
        <v>272</v>
      </c>
      <c r="F172" s="142" t="s">
        <v>273</v>
      </c>
      <c r="J172" s="143">
        <f>BK172</f>
        <v>0</v>
      </c>
      <c r="L172" s="132"/>
      <c r="M172" s="136"/>
      <c r="N172" s="137"/>
      <c r="O172" s="137"/>
      <c r="P172" s="138">
        <f>SUM(P173:P174)</f>
        <v>30.598343999999997</v>
      </c>
      <c r="Q172" s="137"/>
      <c r="R172" s="138">
        <f>SUM(R173:R174)</f>
        <v>1.8733679999999999E-2</v>
      </c>
      <c r="S172" s="137"/>
      <c r="T172" s="139">
        <f>SUM(T173:T174)</f>
        <v>0</v>
      </c>
      <c r="AR172" s="133" t="s">
        <v>126</v>
      </c>
      <c r="AT172" s="140" t="s">
        <v>71</v>
      </c>
      <c r="AU172" s="140" t="s">
        <v>80</v>
      </c>
      <c r="AY172" s="133" t="s">
        <v>119</v>
      </c>
      <c r="BK172" s="141">
        <f>SUM(BK173:BK174)</f>
        <v>0</v>
      </c>
    </row>
    <row r="173" spans="1:65" s="2" customFormat="1" ht="24.15" customHeight="1" x14ac:dyDescent="0.2">
      <c r="A173" s="26"/>
      <c r="B173" s="144"/>
      <c r="C173" s="145" t="s">
        <v>274</v>
      </c>
      <c r="D173" s="145" t="s">
        <v>121</v>
      </c>
      <c r="E173" s="146" t="s">
        <v>275</v>
      </c>
      <c r="F173" s="147" t="s">
        <v>276</v>
      </c>
      <c r="G173" s="148" t="s">
        <v>159</v>
      </c>
      <c r="H173" s="149">
        <v>89.207999999999998</v>
      </c>
      <c r="I173" s="150"/>
      <c r="J173" s="150">
        <f>ROUND(I173*H173,2)</f>
        <v>0</v>
      </c>
      <c r="K173" s="151"/>
      <c r="L173" s="27"/>
      <c r="M173" s="152" t="s">
        <v>1</v>
      </c>
      <c r="N173" s="153" t="s">
        <v>38</v>
      </c>
      <c r="O173" s="154">
        <v>0.16200000000000001</v>
      </c>
      <c r="P173" s="154">
        <f>O173*H173</f>
        <v>14.451696</v>
      </c>
      <c r="Q173" s="154">
        <v>1.9000000000000001E-4</v>
      </c>
      <c r="R173" s="154">
        <f>Q173*H173</f>
        <v>1.6949519999999999E-2</v>
      </c>
      <c r="S173" s="154">
        <v>0</v>
      </c>
      <c r="T173" s="155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189</v>
      </c>
      <c r="AT173" s="156" t="s">
        <v>121</v>
      </c>
      <c r="AU173" s="156" t="s">
        <v>126</v>
      </c>
      <c r="AY173" s="14" t="s">
        <v>119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4" t="s">
        <v>126</v>
      </c>
      <c r="BK173" s="157">
        <f>ROUND(I173*H173,2)</f>
        <v>0</v>
      </c>
      <c r="BL173" s="14" t="s">
        <v>189</v>
      </c>
      <c r="BM173" s="156" t="s">
        <v>277</v>
      </c>
    </row>
    <row r="174" spans="1:65" s="2" customFormat="1" ht="37.799999999999997" customHeight="1" x14ac:dyDescent="0.2">
      <c r="A174" s="26"/>
      <c r="B174" s="144"/>
      <c r="C174" s="145" t="s">
        <v>278</v>
      </c>
      <c r="D174" s="145" t="s">
        <v>121</v>
      </c>
      <c r="E174" s="146" t="s">
        <v>279</v>
      </c>
      <c r="F174" s="147" t="s">
        <v>280</v>
      </c>
      <c r="G174" s="148" t="s">
        <v>159</v>
      </c>
      <c r="H174" s="149">
        <v>89.207999999999998</v>
      </c>
      <c r="I174" s="150"/>
      <c r="J174" s="150">
        <f>ROUND(I174*H174,2)</f>
        <v>0</v>
      </c>
      <c r="K174" s="151"/>
      <c r="L174" s="27"/>
      <c r="M174" s="152" t="s">
        <v>1</v>
      </c>
      <c r="N174" s="153" t="s">
        <v>38</v>
      </c>
      <c r="O174" s="154">
        <v>0.18099999999999999</v>
      </c>
      <c r="P174" s="154">
        <f>O174*H174</f>
        <v>16.146647999999999</v>
      </c>
      <c r="Q174" s="154">
        <v>2.0000000000000002E-5</v>
      </c>
      <c r="R174" s="154">
        <f>Q174*H174</f>
        <v>1.7841600000000001E-3</v>
      </c>
      <c r="S174" s="154">
        <v>0</v>
      </c>
      <c r="T174" s="155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189</v>
      </c>
      <c r="AT174" s="156" t="s">
        <v>121</v>
      </c>
      <c r="AU174" s="156" t="s">
        <v>126</v>
      </c>
      <c r="AY174" s="14" t="s">
        <v>119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4" t="s">
        <v>126</v>
      </c>
      <c r="BK174" s="157">
        <f>ROUND(I174*H174,2)</f>
        <v>0</v>
      </c>
      <c r="BL174" s="14" t="s">
        <v>189</v>
      </c>
      <c r="BM174" s="156" t="s">
        <v>281</v>
      </c>
    </row>
    <row r="175" spans="1:65" s="12" customFormat="1" ht="22.8" customHeight="1" x14ac:dyDescent="0.25">
      <c r="B175" s="132"/>
      <c r="D175" s="133" t="s">
        <v>71</v>
      </c>
      <c r="E175" s="142" t="s">
        <v>282</v>
      </c>
      <c r="F175" s="142" t="s">
        <v>283</v>
      </c>
      <c r="J175" s="143">
        <f>BK175</f>
        <v>0</v>
      </c>
      <c r="L175" s="132"/>
      <c r="M175" s="136"/>
      <c r="N175" s="137"/>
      <c r="O175" s="137"/>
      <c r="P175" s="138">
        <f>SUM(P176:P181)</f>
        <v>0</v>
      </c>
      <c r="Q175" s="137"/>
      <c r="R175" s="138">
        <f>SUM(R176:R181)</f>
        <v>0</v>
      </c>
      <c r="S175" s="137"/>
      <c r="T175" s="139">
        <f>SUM(T176:T181)</f>
        <v>0</v>
      </c>
      <c r="AR175" s="133" t="s">
        <v>125</v>
      </c>
      <c r="AT175" s="140" t="s">
        <v>71</v>
      </c>
      <c r="AU175" s="140" t="s">
        <v>80</v>
      </c>
      <c r="AY175" s="133" t="s">
        <v>119</v>
      </c>
      <c r="BK175" s="141">
        <f>SUM(BK176:BK181)</f>
        <v>0</v>
      </c>
    </row>
    <row r="176" spans="1:65" s="2" customFormat="1" ht="21.75" customHeight="1" x14ac:dyDescent="0.2">
      <c r="A176" s="26"/>
      <c r="B176" s="144"/>
      <c r="C176" s="158" t="s">
        <v>284</v>
      </c>
      <c r="D176" s="158" t="s">
        <v>175</v>
      </c>
      <c r="E176" s="159" t="s">
        <v>285</v>
      </c>
      <c r="F176" s="160" t="s">
        <v>286</v>
      </c>
      <c r="G176" s="161" t="s">
        <v>266</v>
      </c>
      <c r="H176" s="162">
        <v>2</v>
      </c>
      <c r="I176" s="163"/>
      <c r="J176" s="163">
        <f t="shared" ref="J176:J181" si="30">ROUND(I176*H176,2)</f>
        <v>0</v>
      </c>
      <c r="K176" s="164"/>
      <c r="L176" s="165"/>
      <c r="M176" s="166" t="s">
        <v>1</v>
      </c>
      <c r="N176" s="167" t="s">
        <v>38</v>
      </c>
      <c r="O176" s="154">
        <v>0</v>
      </c>
      <c r="P176" s="154">
        <f t="shared" ref="P176:P181" si="31">O176*H176</f>
        <v>0</v>
      </c>
      <c r="Q176" s="154">
        <v>0</v>
      </c>
      <c r="R176" s="154">
        <f t="shared" ref="R176:R181" si="32">Q176*H176</f>
        <v>0</v>
      </c>
      <c r="S176" s="154">
        <v>0</v>
      </c>
      <c r="T176" s="155">
        <f t="shared" ref="T176:T181" si="33"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287</v>
      </c>
      <c r="AT176" s="156" t="s">
        <v>175</v>
      </c>
      <c r="AU176" s="156" t="s">
        <v>126</v>
      </c>
      <c r="AY176" s="14" t="s">
        <v>119</v>
      </c>
      <c r="BE176" s="157">
        <f t="shared" ref="BE176:BE181" si="34">IF(N176="základná",J176,0)</f>
        <v>0</v>
      </c>
      <c r="BF176" s="157">
        <f t="shared" ref="BF176:BF181" si="35">IF(N176="znížená",J176,0)</f>
        <v>0</v>
      </c>
      <c r="BG176" s="157">
        <f t="shared" ref="BG176:BG181" si="36">IF(N176="zákl. prenesená",J176,0)</f>
        <v>0</v>
      </c>
      <c r="BH176" s="157">
        <f t="shared" ref="BH176:BH181" si="37">IF(N176="zníž. prenesená",J176,0)</f>
        <v>0</v>
      </c>
      <c r="BI176" s="157">
        <f t="shared" ref="BI176:BI181" si="38">IF(N176="nulová",J176,0)</f>
        <v>0</v>
      </c>
      <c r="BJ176" s="14" t="s">
        <v>126</v>
      </c>
      <c r="BK176" s="157">
        <f t="shared" ref="BK176:BK181" si="39">ROUND(I176*H176,2)</f>
        <v>0</v>
      </c>
      <c r="BL176" s="14" t="s">
        <v>287</v>
      </c>
      <c r="BM176" s="156" t="s">
        <v>288</v>
      </c>
    </row>
    <row r="177" spans="1:65" s="2" customFormat="1" ht="24.15" customHeight="1" x14ac:dyDescent="0.2">
      <c r="A177" s="26"/>
      <c r="B177" s="144"/>
      <c r="C177" s="158" t="s">
        <v>289</v>
      </c>
      <c r="D177" s="158" t="s">
        <v>175</v>
      </c>
      <c r="E177" s="159" t="s">
        <v>290</v>
      </c>
      <c r="F177" s="160" t="s">
        <v>291</v>
      </c>
      <c r="G177" s="161" t="s">
        <v>266</v>
      </c>
      <c r="H177" s="162">
        <v>1</v>
      </c>
      <c r="I177" s="163"/>
      <c r="J177" s="163">
        <f t="shared" si="30"/>
        <v>0</v>
      </c>
      <c r="K177" s="164"/>
      <c r="L177" s="165"/>
      <c r="M177" s="166" t="s">
        <v>1</v>
      </c>
      <c r="N177" s="167" t="s">
        <v>38</v>
      </c>
      <c r="O177" s="154">
        <v>0</v>
      </c>
      <c r="P177" s="154">
        <f t="shared" si="31"/>
        <v>0</v>
      </c>
      <c r="Q177" s="154">
        <v>0</v>
      </c>
      <c r="R177" s="154">
        <f t="shared" si="32"/>
        <v>0</v>
      </c>
      <c r="S177" s="154">
        <v>0</v>
      </c>
      <c r="T177" s="155">
        <f t="shared" si="3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287</v>
      </c>
      <c r="AT177" s="156" t="s">
        <v>175</v>
      </c>
      <c r="AU177" s="156" t="s">
        <v>126</v>
      </c>
      <c r="AY177" s="14" t="s">
        <v>119</v>
      </c>
      <c r="BE177" s="157">
        <f t="shared" si="34"/>
        <v>0</v>
      </c>
      <c r="BF177" s="157">
        <f t="shared" si="35"/>
        <v>0</v>
      </c>
      <c r="BG177" s="157">
        <f t="shared" si="36"/>
        <v>0</v>
      </c>
      <c r="BH177" s="157">
        <f t="shared" si="37"/>
        <v>0</v>
      </c>
      <c r="BI177" s="157">
        <f t="shared" si="38"/>
        <v>0</v>
      </c>
      <c r="BJ177" s="14" t="s">
        <v>126</v>
      </c>
      <c r="BK177" s="157">
        <f t="shared" si="39"/>
        <v>0</v>
      </c>
      <c r="BL177" s="14" t="s">
        <v>287</v>
      </c>
      <c r="BM177" s="156" t="s">
        <v>292</v>
      </c>
    </row>
    <row r="178" spans="1:65" s="2" customFormat="1" ht="24.15" customHeight="1" x14ac:dyDescent="0.2">
      <c r="A178" s="26"/>
      <c r="B178" s="144"/>
      <c r="C178" s="158" t="s">
        <v>293</v>
      </c>
      <c r="D178" s="158" t="s">
        <v>175</v>
      </c>
      <c r="E178" s="159" t="s">
        <v>294</v>
      </c>
      <c r="F178" s="160" t="s">
        <v>295</v>
      </c>
      <c r="G178" s="161" t="s">
        <v>266</v>
      </c>
      <c r="H178" s="162">
        <v>1</v>
      </c>
      <c r="I178" s="163"/>
      <c r="J178" s="163">
        <f t="shared" si="30"/>
        <v>0</v>
      </c>
      <c r="K178" s="164"/>
      <c r="L178" s="165"/>
      <c r="M178" s="166" t="s">
        <v>1</v>
      </c>
      <c r="N178" s="167" t="s">
        <v>38</v>
      </c>
      <c r="O178" s="154">
        <v>0</v>
      </c>
      <c r="P178" s="154">
        <f t="shared" si="31"/>
        <v>0</v>
      </c>
      <c r="Q178" s="154">
        <v>0</v>
      </c>
      <c r="R178" s="154">
        <f t="shared" si="32"/>
        <v>0</v>
      </c>
      <c r="S178" s="154">
        <v>0</v>
      </c>
      <c r="T178" s="155">
        <f t="shared" si="3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287</v>
      </c>
      <c r="AT178" s="156" t="s">
        <v>175</v>
      </c>
      <c r="AU178" s="156" t="s">
        <v>126</v>
      </c>
      <c r="AY178" s="14" t="s">
        <v>119</v>
      </c>
      <c r="BE178" s="157">
        <f t="shared" si="34"/>
        <v>0</v>
      </c>
      <c r="BF178" s="157">
        <f t="shared" si="35"/>
        <v>0</v>
      </c>
      <c r="BG178" s="157">
        <f t="shared" si="36"/>
        <v>0</v>
      </c>
      <c r="BH178" s="157">
        <f t="shared" si="37"/>
        <v>0</v>
      </c>
      <c r="BI178" s="157">
        <f t="shared" si="38"/>
        <v>0</v>
      </c>
      <c r="BJ178" s="14" t="s">
        <v>126</v>
      </c>
      <c r="BK178" s="157">
        <f t="shared" si="39"/>
        <v>0</v>
      </c>
      <c r="BL178" s="14" t="s">
        <v>287</v>
      </c>
      <c r="BM178" s="156" t="s">
        <v>296</v>
      </c>
    </row>
    <row r="179" spans="1:65" s="2" customFormat="1" ht="16.5" customHeight="1" x14ac:dyDescent="0.2">
      <c r="A179" s="26"/>
      <c r="B179" s="144"/>
      <c r="C179" s="158" t="s">
        <v>297</v>
      </c>
      <c r="D179" s="158" t="s">
        <v>175</v>
      </c>
      <c r="E179" s="159" t="s">
        <v>298</v>
      </c>
      <c r="F179" s="160" t="s">
        <v>299</v>
      </c>
      <c r="G179" s="161" t="s">
        <v>266</v>
      </c>
      <c r="H179" s="162">
        <v>1</v>
      </c>
      <c r="I179" s="163"/>
      <c r="J179" s="163">
        <f t="shared" si="30"/>
        <v>0</v>
      </c>
      <c r="K179" s="164"/>
      <c r="L179" s="165"/>
      <c r="M179" s="166" t="s">
        <v>1</v>
      </c>
      <c r="N179" s="167" t="s">
        <v>38</v>
      </c>
      <c r="O179" s="154">
        <v>0</v>
      </c>
      <c r="P179" s="154">
        <f t="shared" si="31"/>
        <v>0</v>
      </c>
      <c r="Q179" s="154">
        <v>0</v>
      </c>
      <c r="R179" s="154">
        <f t="shared" si="32"/>
        <v>0</v>
      </c>
      <c r="S179" s="154">
        <v>0</v>
      </c>
      <c r="T179" s="155">
        <f t="shared" si="3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287</v>
      </c>
      <c r="AT179" s="156" t="s">
        <v>175</v>
      </c>
      <c r="AU179" s="156" t="s">
        <v>126</v>
      </c>
      <c r="AY179" s="14" t="s">
        <v>119</v>
      </c>
      <c r="BE179" s="157">
        <f t="shared" si="34"/>
        <v>0</v>
      </c>
      <c r="BF179" s="157">
        <f t="shared" si="35"/>
        <v>0</v>
      </c>
      <c r="BG179" s="157">
        <f t="shared" si="36"/>
        <v>0</v>
      </c>
      <c r="BH179" s="157">
        <f t="shared" si="37"/>
        <v>0</v>
      </c>
      <c r="BI179" s="157">
        <f t="shared" si="38"/>
        <v>0</v>
      </c>
      <c r="BJ179" s="14" t="s">
        <v>126</v>
      </c>
      <c r="BK179" s="157">
        <f t="shared" si="39"/>
        <v>0</v>
      </c>
      <c r="BL179" s="14" t="s">
        <v>287</v>
      </c>
      <c r="BM179" s="156" t="s">
        <v>300</v>
      </c>
    </row>
    <row r="180" spans="1:65" s="2" customFormat="1" ht="16.5" customHeight="1" x14ac:dyDescent="0.2">
      <c r="A180" s="26"/>
      <c r="B180" s="144"/>
      <c r="C180" s="158" t="s">
        <v>301</v>
      </c>
      <c r="D180" s="158" t="s">
        <v>175</v>
      </c>
      <c r="E180" s="159" t="s">
        <v>302</v>
      </c>
      <c r="F180" s="160" t="s">
        <v>303</v>
      </c>
      <c r="G180" s="161" t="s">
        <v>266</v>
      </c>
      <c r="H180" s="162">
        <v>1</v>
      </c>
      <c r="I180" s="163"/>
      <c r="J180" s="163">
        <f t="shared" si="30"/>
        <v>0</v>
      </c>
      <c r="K180" s="164"/>
      <c r="L180" s="165"/>
      <c r="M180" s="166" t="s">
        <v>1</v>
      </c>
      <c r="N180" s="167" t="s">
        <v>38</v>
      </c>
      <c r="O180" s="154">
        <v>0</v>
      </c>
      <c r="P180" s="154">
        <f t="shared" si="31"/>
        <v>0</v>
      </c>
      <c r="Q180" s="154">
        <v>0</v>
      </c>
      <c r="R180" s="154">
        <f t="shared" si="32"/>
        <v>0</v>
      </c>
      <c r="S180" s="154">
        <v>0</v>
      </c>
      <c r="T180" s="155">
        <f t="shared" si="3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287</v>
      </c>
      <c r="AT180" s="156" t="s">
        <v>175</v>
      </c>
      <c r="AU180" s="156" t="s">
        <v>126</v>
      </c>
      <c r="AY180" s="14" t="s">
        <v>119</v>
      </c>
      <c r="BE180" s="157">
        <f t="shared" si="34"/>
        <v>0</v>
      </c>
      <c r="BF180" s="157">
        <f t="shared" si="35"/>
        <v>0</v>
      </c>
      <c r="BG180" s="157">
        <f t="shared" si="36"/>
        <v>0</v>
      </c>
      <c r="BH180" s="157">
        <f t="shared" si="37"/>
        <v>0</v>
      </c>
      <c r="BI180" s="157">
        <f t="shared" si="38"/>
        <v>0</v>
      </c>
      <c r="BJ180" s="14" t="s">
        <v>126</v>
      </c>
      <c r="BK180" s="157">
        <f t="shared" si="39"/>
        <v>0</v>
      </c>
      <c r="BL180" s="14" t="s">
        <v>287</v>
      </c>
      <c r="BM180" s="156" t="s">
        <v>304</v>
      </c>
    </row>
    <row r="181" spans="1:65" s="2" customFormat="1" ht="21.75" customHeight="1" x14ac:dyDescent="0.2">
      <c r="A181" s="26"/>
      <c r="B181" s="144"/>
      <c r="C181" s="158" t="s">
        <v>305</v>
      </c>
      <c r="D181" s="158" t="s">
        <v>175</v>
      </c>
      <c r="E181" s="159" t="s">
        <v>306</v>
      </c>
      <c r="F181" s="160" t="s">
        <v>307</v>
      </c>
      <c r="G181" s="161" t="s">
        <v>266</v>
      </c>
      <c r="H181" s="162">
        <v>1</v>
      </c>
      <c r="I181" s="163"/>
      <c r="J181" s="163">
        <f t="shared" si="30"/>
        <v>0</v>
      </c>
      <c r="K181" s="164"/>
      <c r="L181" s="165"/>
      <c r="M181" s="168" t="s">
        <v>1</v>
      </c>
      <c r="N181" s="169" t="s">
        <v>38</v>
      </c>
      <c r="O181" s="170">
        <v>0</v>
      </c>
      <c r="P181" s="170">
        <f t="shared" si="31"/>
        <v>0</v>
      </c>
      <c r="Q181" s="170">
        <v>0</v>
      </c>
      <c r="R181" s="170">
        <f t="shared" si="32"/>
        <v>0</v>
      </c>
      <c r="S181" s="170">
        <v>0</v>
      </c>
      <c r="T181" s="171">
        <f t="shared" si="3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287</v>
      </c>
      <c r="AT181" s="156" t="s">
        <v>175</v>
      </c>
      <c r="AU181" s="156" t="s">
        <v>126</v>
      </c>
      <c r="AY181" s="14" t="s">
        <v>119</v>
      </c>
      <c r="BE181" s="157">
        <f t="shared" si="34"/>
        <v>0</v>
      </c>
      <c r="BF181" s="157">
        <f t="shared" si="35"/>
        <v>0</v>
      </c>
      <c r="BG181" s="157">
        <f t="shared" si="36"/>
        <v>0</v>
      </c>
      <c r="BH181" s="157">
        <f t="shared" si="37"/>
        <v>0</v>
      </c>
      <c r="BI181" s="157">
        <f t="shared" si="38"/>
        <v>0</v>
      </c>
      <c r="BJ181" s="14" t="s">
        <v>126</v>
      </c>
      <c r="BK181" s="157">
        <f t="shared" si="39"/>
        <v>0</v>
      </c>
      <c r="BL181" s="14" t="s">
        <v>287</v>
      </c>
      <c r="BM181" s="156" t="s">
        <v>308</v>
      </c>
    </row>
    <row r="182" spans="1:65" s="2" customFormat="1" ht="6.9" customHeight="1" x14ac:dyDescent="0.2">
      <c r="A182" s="26"/>
      <c r="B182" s="44"/>
      <c r="C182" s="45"/>
      <c r="D182" s="45"/>
      <c r="E182" s="45"/>
      <c r="F182" s="45"/>
      <c r="G182" s="45"/>
      <c r="H182" s="45"/>
      <c r="I182" s="45"/>
      <c r="J182" s="45"/>
      <c r="K182" s="45"/>
      <c r="L182" s="27"/>
      <c r="M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</row>
  </sheetData>
  <autoFilter ref="C127:K181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82"/>
  <sheetViews>
    <sheetView showGridLines="0" workbookViewId="0">
      <selection activeCell="I176" sqref="I176:I181"/>
    </sheetView>
  </sheetViews>
  <sheetFormatPr defaultRowHeight="14.4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 x14ac:dyDescent="0.2">
      <c r="A1" s="90"/>
    </row>
    <row r="2" spans="1:46" s="1" customFormat="1" ht="36.9" customHeight="1" x14ac:dyDescent="0.2">
      <c r="L2" s="208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84</v>
      </c>
    </row>
    <row r="3" spans="1:46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" customHeight="1" x14ac:dyDescent="0.2">
      <c r="B4" s="17"/>
      <c r="D4" s="18" t="s">
        <v>85</v>
      </c>
      <c r="L4" s="17"/>
      <c r="M4" s="91" t="s">
        <v>9</v>
      </c>
      <c r="AT4" s="14" t="s">
        <v>3</v>
      </c>
    </row>
    <row r="5" spans="1:46" s="1" customFormat="1" ht="6.9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16.5" customHeight="1" x14ac:dyDescent="0.2">
      <c r="B7" s="17"/>
      <c r="E7" s="209" t="str">
        <f>'Rekapitulácia stavby'!K6</f>
        <v>Obnova autobusových zastávok v obci SEČ</v>
      </c>
      <c r="F7" s="210"/>
      <c r="G7" s="210"/>
      <c r="H7" s="210"/>
      <c r="L7" s="17"/>
    </row>
    <row r="8" spans="1:46" s="2" customFormat="1" ht="12" customHeight="1" x14ac:dyDescent="0.2">
      <c r="A8" s="26"/>
      <c r="B8" s="27"/>
      <c r="C8" s="26"/>
      <c r="D8" s="23" t="s">
        <v>86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 x14ac:dyDescent="0.2">
      <c r="A9" s="26"/>
      <c r="B9" s="27"/>
      <c r="C9" s="26"/>
      <c r="D9" s="26"/>
      <c r="E9" s="189" t="s">
        <v>309</v>
      </c>
      <c r="F9" s="211"/>
      <c r="G9" s="211"/>
      <c r="H9" s="211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 x14ac:dyDescent="0.2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 x14ac:dyDescent="0.2">
      <c r="A18" s="26"/>
      <c r="B18" s="27"/>
      <c r="C18" s="26"/>
      <c r="D18" s="26"/>
      <c r="E18" s="172" t="str">
        <f>'Rekapitulácia stavby'!E14</f>
        <v xml:space="preserve"> </v>
      </c>
      <c r="F18" s="172"/>
      <c r="G18" s="172"/>
      <c r="H18" s="172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 x14ac:dyDescent="0.2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 x14ac:dyDescent="0.2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 x14ac:dyDescent="0.2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 x14ac:dyDescent="0.2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 x14ac:dyDescent="0.2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 x14ac:dyDescent="0.2">
      <c r="A27" s="92"/>
      <c r="B27" s="93"/>
      <c r="C27" s="92"/>
      <c r="D27" s="92"/>
      <c r="E27" s="175" t="s">
        <v>1</v>
      </c>
      <c r="F27" s="175"/>
      <c r="G27" s="175"/>
      <c r="H27" s="175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 x14ac:dyDescent="0.2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 x14ac:dyDescent="0.2">
      <c r="A30" s="26"/>
      <c r="B30" s="27"/>
      <c r="C30" s="26"/>
      <c r="D30" s="95" t="s">
        <v>32</v>
      </c>
      <c r="E30" s="26"/>
      <c r="F30" s="26"/>
      <c r="G30" s="26"/>
      <c r="H30" s="26"/>
      <c r="I30" s="26"/>
      <c r="J30" s="68">
        <f>ROUND(J128,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 x14ac:dyDescent="0.2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 x14ac:dyDescent="0.2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 x14ac:dyDescent="0.2">
      <c r="A33" s="26"/>
      <c r="B33" s="27"/>
      <c r="C33" s="26"/>
      <c r="D33" s="96" t="s">
        <v>36</v>
      </c>
      <c r="E33" s="32" t="s">
        <v>37</v>
      </c>
      <c r="F33" s="97">
        <f>ROUND((SUM(BE128:BE181)),  2)</f>
        <v>0</v>
      </c>
      <c r="G33" s="98"/>
      <c r="H33" s="98"/>
      <c r="I33" s="99">
        <v>0.2</v>
      </c>
      <c r="J33" s="97">
        <f>ROUND(((SUM(BE128:BE181))*I33),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 x14ac:dyDescent="0.2">
      <c r="A34" s="26"/>
      <c r="B34" s="27"/>
      <c r="C34" s="26"/>
      <c r="D34" s="26"/>
      <c r="E34" s="32" t="s">
        <v>38</v>
      </c>
      <c r="F34" s="100">
        <f>ROUND((SUM(BF128:BF181)),  2)</f>
        <v>0</v>
      </c>
      <c r="G34" s="26"/>
      <c r="H34" s="26"/>
      <c r="I34" s="101">
        <v>0.2</v>
      </c>
      <c r="J34" s="100">
        <f>ROUND(((SUM(BF128:BF181))*I34),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 x14ac:dyDescent="0.2">
      <c r="A35" s="26"/>
      <c r="B35" s="27"/>
      <c r="C35" s="26"/>
      <c r="D35" s="26"/>
      <c r="E35" s="23" t="s">
        <v>39</v>
      </c>
      <c r="F35" s="100">
        <f>ROUND((SUM(BG128:BG181)),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 x14ac:dyDescent="0.2">
      <c r="A36" s="26"/>
      <c r="B36" s="27"/>
      <c r="C36" s="26"/>
      <c r="D36" s="26"/>
      <c r="E36" s="23" t="s">
        <v>40</v>
      </c>
      <c r="F36" s="100">
        <f>ROUND((SUM(BH128:BH181)),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 x14ac:dyDescent="0.2">
      <c r="A37" s="26"/>
      <c r="B37" s="27"/>
      <c r="C37" s="26"/>
      <c r="D37" s="26"/>
      <c r="E37" s="32" t="s">
        <v>41</v>
      </c>
      <c r="F37" s="97">
        <f>ROUND((SUM(BI128:BI181)),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 x14ac:dyDescent="0.2">
      <c r="A39" s="26"/>
      <c r="B39" s="27"/>
      <c r="C39" s="102"/>
      <c r="D39" s="103" t="s">
        <v>42</v>
      </c>
      <c r="E39" s="57"/>
      <c r="F39" s="57"/>
      <c r="G39" s="104" t="s">
        <v>43</v>
      </c>
      <c r="H39" s="105" t="s">
        <v>44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 x14ac:dyDescent="0.2">
      <c r="B41" s="17"/>
      <c r="L41" s="17"/>
    </row>
    <row r="42" spans="1:31" s="1" customFormat="1" ht="14.4" customHeight="1" x14ac:dyDescent="0.2">
      <c r="B42" s="17"/>
      <c r="L42" s="17"/>
    </row>
    <row r="43" spans="1:31" s="1" customFormat="1" ht="14.4" customHeight="1" x14ac:dyDescent="0.2">
      <c r="B43" s="17"/>
      <c r="L43" s="17"/>
    </row>
    <row r="44" spans="1:31" s="1" customFormat="1" ht="14.4" customHeight="1" x14ac:dyDescent="0.2">
      <c r="B44" s="17"/>
      <c r="L44" s="17"/>
    </row>
    <row r="45" spans="1:31" s="1" customFormat="1" ht="14.4" customHeight="1" x14ac:dyDescent="0.2">
      <c r="B45" s="17"/>
      <c r="L45" s="17"/>
    </row>
    <row r="46" spans="1:31" s="1" customFormat="1" ht="14.4" customHeight="1" x14ac:dyDescent="0.2">
      <c r="B46" s="17"/>
      <c r="L46" s="17"/>
    </row>
    <row r="47" spans="1:31" s="1" customFormat="1" ht="14.4" customHeight="1" x14ac:dyDescent="0.2">
      <c r="B47" s="17"/>
      <c r="L47" s="17"/>
    </row>
    <row r="48" spans="1:31" s="1" customFormat="1" ht="14.4" customHeight="1" x14ac:dyDescent="0.2">
      <c r="B48" s="17"/>
      <c r="L48" s="17"/>
    </row>
    <row r="49" spans="1:31" s="1" customFormat="1" ht="14.4" customHeight="1" x14ac:dyDescent="0.2">
      <c r="B49" s="17"/>
      <c r="L49" s="17"/>
    </row>
    <row r="50" spans="1:31" s="2" customFormat="1" ht="14.4" customHeight="1" x14ac:dyDescent="0.2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spans="1:31" ht="10.199999999999999" x14ac:dyDescent="0.2">
      <c r="B51" s="17"/>
      <c r="L51" s="17"/>
    </row>
    <row r="52" spans="1:31" ht="10.199999999999999" x14ac:dyDescent="0.2">
      <c r="B52" s="17"/>
      <c r="L52" s="17"/>
    </row>
    <row r="53" spans="1:31" ht="10.199999999999999" x14ac:dyDescent="0.2">
      <c r="B53" s="17"/>
      <c r="L53" s="17"/>
    </row>
    <row r="54" spans="1:31" ht="10.199999999999999" x14ac:dyDescent="0.2">
      <c r="B54" s="17"/>
      <c r="L54" s="17"/>
    </row>
    <row r="55" spans="1:31" ht="10.199999999999999" x14ac:dyDescent="0.2">
      <c r="B55" s="17"/>
      <c r="L55" s="17"/>
    </row>
    <row r="56" spans="1:31" ht="10.199999999999999" x14ac:dyDescent="0.2">
      <c r="B56" s="17"/>
      <c r="L56" s="17"/>
    </row>
    <row r="57" spans="1:31" ht="10.199999999999999" x14ac:dyDescent="0.2">
      <c r="B57" s="17"/>
      <c r="L57" s="17"/>
    </row>
    <row r="58" spans="1:31" ht="10.199999999999999" x14ac:dyDescent="0.2">
      <c r="B58" s="17"/>
      <c r="L58" s="17"/>
    </row>
    <row r="59" spans="1:31" ht="10.199999999999999" x14ac:dyDescent="0.2">
      <c r="B59" s="17"/>
      <c r="L59" s="17"/>
    </row>
    <row r="60" spans="1:31" ht="10.199999999999999" x14ac:dyDescent="0.2">
      <c r="B60" s="17"/>
      <c r="L60" s="17"/>
    </row>
    <row r="61" spans="1:31" s="2" customFormat="1" ht="13.2" x14ac:dyDescent="0.2">
      <c r="A61" s="26"/>
      <c r="B61" s="27"/>
      <c r="C61" s="26"/>
      <c r="D61" s="42" t="s">
        <v>47</v>
      </c>
      <c r="E61" s="29"/>
      <c r="F61" s="108" t="s">
        <v>48</v>
      </c>
      <c r="G61" s="42" t="s">
        <v>47</v>
      </c>
      <c r="H61" s="29"/>
      <c r="I61" s="29"/>
      <c r="J61" s="109" t="s">
        <v>48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x14ac:dyDescent="0.2">
      <c r="B62" s="17"/>
      <c r="L62" s="17"/>
    </row>
    <row r="63" spans="1:31" ht="10.199999999999999" x14ac:dyDescent="0.2">
      <c r="B63" s="17"/>
      <c r="L63" s="17"/>
    </row>
    <row r="64" spans="1:31" ht="10.199999999999999" x14ac:dyDescent="0.2">
      <c r="B64" s="17"/>
      <c r="L64" s="17"/>
    </row>
    <row r="65" spans="1:31" s="2" customFormat="1" ht="13.2" x14ac:dyDescent="0.2">
      <c r="A65" s="26"/>
      <c r="B65" s="27"/>
      <c r="C65" s="26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x14ac:dyDescent="0.2">
      <c r="B66" s="17"/>
      <c r="L66" s="17"/>
    </row>
    <row r="67" spans="1:31" ht="10.199999999999999" x14ac:dyDescent="0.2">
      <c r="B67" s="17"/>
      <c r="L67" s="17"/>
    </row>
    <row r="68" spans="1:31" ht="10.199999999999999" x14ac:dyDescent="0.2">
      <c r="B68" s="17"/>
      <c r="L68" s="17"/>
    </row>
    <row r="69" spans="1:31" ht="10.199999999999999" x14ac:dyDescent="0.2">
      <c r="B69" s="17"/>
      <c r="L69" s="17"/>
    </row>
    <row r="70" spans="1:31" ht="10.199999999999999" x14ac:dyDescent="0.2">
      <c r="B70" s="17"/>
      <c r="L70" s="17"/>
    </row>
    <row r="71" spans="1:31" ht="10.199999999999999" x14ac:dyDescent="0.2">
      <c r="B71" s="17"/>
      <c r="L71" s="17"/>
    </row>
    <row r="72" spans="1:31" ht="10.199999999999999" x14ac:dyDescent="0.2">
      <c r="B72" s="17"/>
      <c r="L72" s="17"/>
    </row>
    <row r="73" spans="1:31" ht="10.199999999999999" x14ac:dyDescent="0.2">
      <c r="B73" s="17"/>
      <c r="L73" s="17"/>
    </row>
    <row r="74" spans="1:31" ht="10.199999999999999" x14ac:dyDescent="0.2">
      <c r="B74" s="17"/>
      <c r="L74" s="17"/>
    </row>
    <row r="75" spans="1:31" ht="10.199999999999999" x14ac:dyDescent="0.2">
      <c r="B75" s="17"/>
      <c r="L75" s="17"/>
    </row>
    <row r="76" spans="1:31" s="2" customFormat="1" ht="13.2" x14ac:dyDescent="0.2">
      <c r="A76" s="26"/>
      <c r="B76" s="27"/>
      <c r="C76" s="26"/>
      <c r="D76" s="42" t="s">
        <v>47</v>
      </c>
      <c r="E76" s="29"/>
      <c r="F76" s="108" t="s">
        <v>48</v>
      </c>
      <c r="G76" s="42" t="s">
        <v>47</v>
      </c>
      <c r="H76" s="29"/>
      <c r="I76" s="29"/>
      <c r="J76" s="109" t="s">
        <v>48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 x14ac:dyDescent="0.2">
      <c r="A82" s="26"/>
      <c r="B82" s="27"/>
      <c r="C82" s="18" t="s">
        <v>88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 x14ac:dyDescent="0.2">
      <c r="A85" s="26"/>
      <c r="B85" s="27"/>
      <c r="C85" s="26"/>
      <c r="D85" s="26"/>
      <c r="E85" s="209" t="str">
        <f>E7</f>
        <v>Obnova autobusových zastávok v obci SEČ</v>
      </c>
      <c r="F85" s="210"/>
      <c r="G85" s="210"/>
      <c r="H85" s="210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 x14ac:dyDescent="0.2">
      <c r="A86" s="26"/>
      <c r="B86" s="27"/>
      <c r="C86" s="23" t="s">
        <v>86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 x14ac:dyDescent="0.2">
      <c r="A87" s="26"/>
      <c r="B87" s="27"/>
      <c r="C87" s="26"/>
      <c r="D87" s="26"/>
      <c r="E87" s="189" t="str">
        <f>E9</f>
        <v>B - Horný koniec</v>
      </c>
      <c r="F87" s="211"/>
      <c r="G87" s="211"/>
      <c r="H87" s="211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 x14ac:dyDescent="0.2">
      <c r="A89" s="26"/>
      <c r="B89" s="27"/>
      <c r="C89" s="23" t="s">
        <v>17</v>
      </c>
      <c r="D89" s="26"/>
      <c r="E89" s="26"/>
      <c r="F89" s="21" t="str">
        <f>F12</f>
        <v>Obec Seč ; 972 26 Seč</v>
      </c>
      <c r="G89" s="26"/>
      <c r="H89" s="26"/>
      <c r="I89" s="23" t="s">
        <v>19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 x14ac:dyDescent="0.2">
      <c r="A91" s="26"/>
      <c r="B91" s="27"/>
      <c r="C91" s="23" t="s">
        <v>20</v>
      </c>
      <c r="D91" s="26"/>
      <c r="E91" s="26"/>
      <c r="F91" s="21" t="str">
        <f>E15</f>
        <v>obec Seč, 972 26</v>
      </c>
      <c r="G91" s="26"/>
      <c r="H91" s="26"/>
      <c r="I91" s="23" t="s">
        <v>26</v>
      </c>
      <c r="J91" s="24" t="str">
        <f>E21</f>
        <v>Ing. Miroslav Cvičela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 x14ac:dyDescent="0.2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 x14ac:dyDescent="0.2">
      <c r="A94" s="26"/>
      <c r="B94" s="27"/>
      <c r="C94" s="110" t="s">
        <v>89</v>
      </c>
      <c r="D94" s="102"/>
      <c r="E94" s="102"/>
      <c r="F94" s="102"/>
      <c r="G94" s="102"/>
      <c r="H94" s="102"/>
      <c r="I94" s="102"/>
      <c r="J94" s="111" t="s">
        <v>90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 x14ac:dyDescent="0.2">
      <c r="A96" s="26"/>
      <c r="B96" s="27"/>
      <c r="C96" s="112" t="s">
        <v>91</v>
      </c>
      <c r="D96" s="26"/>
      <c r="E96" s="26"/>
      <c r="F96" s="26"/>
      <c r="G96" s="26"/>
      <c r="H96" s="26"/>
      <c r="I96" s="26"/>
      <c r="J96" s="68">
        <f>J128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92</v>
      </c>
    </row>
    <row r="97" spans="1:31" s="9" customFormat="1" ht="24.9" customHeight="1" x14ac:dyDescent="0.2">
      <c r="B97" s="113"/>
      <c r="D97" s="114" t="s">
        <v>93</v>
      </c>
      <c r="E97" s="115"/>
      <c r="F97" s="115"/>
      <c r="G97" s="115"/>
      <c r="H97" s="115"/>
      <c r="I97" s="115"/>
      <c r="J97" s="116">
        <f>J129</f>
        <v>0</v>
      </c>
      <c r="L97" s="113"/>
    </row>
    <row r="98" spans="1:31" s="10" customFormat="1" ht="19.95" customHeight="1" x14ac:dyDescent="0.2">
      <c r="B98" s="117"/>
      <c r="D98" s="118" t="s">
        <v>94</v>
      </c>
      <c r="E98" s="119"/>
      <c r="F98" s="119"/>
      <c r="G98" s="119"/>
      <c r="H98" s="119"/>
      <c r="I98" s="119"/>
      <c r="J98" s="120">
        <f>J130</f>
        <v>0</v>
      </c>
      <c r="L98" s="117"/>
    </row>
    <row r="99" spans="1:31" s="10" customFormat="1" ht="19.95" customHeight="1" x14ac:dyDescent="0.2">
      <c r="B99" s="117"/>
      <c r="D99" s="118" t="s">
        <v>95</v>
      </c>
      <c r="E99" s="119"/>
      <c r="F99" s="119"/>
      <c r="G99" s="119"/>
      <c r="H99" s="119"/>
      <c r="I99" s="119"/>
      <c r="J99" s="120">
        <f>J137</f>
        <v>0</v>
      </c>
      <c r="L99" s="117"/>
    </row>
    <row r="100" spans="1:31" s="10" customFormat="1" ht="19.95" customHeight="1" x14ac:dyDescent="0.2">
      <c r="B100" s="117"/>
      <c r="D100" s="118" t="s">
        <v>96</v>
      </c>
      <c r="E100" s="119"/>
      <c r="F100" s="119"/>
      <c r="G100" s="119"/>
      <c r="H100" s="119"/>
      <c r="I100" s="119"/>
      <c r="J100" s="120">
        <f>J143</f>
        <v>0</v>
      </c>
      <c r="L100" s="117"/>
    </row>
    <row r="101" spans="1:31" s="10" customFormat="1" ht="19.95" customHeight="1" x14ac:dyDescent="0.2">
      <c r="B101" s="117"/>
      <c r="D101" s="118" t="s">
        <v>97</v>
      </c>
      <c r="E101" s="119"/>
      <c r="F101" s="119"/>
      <c r="G101" s="119"/>
      <c r="H101" s="119"/>
      <c r="I101" s="119"/>
      <c r="J101" s="120">
        <f>J149</f>
        <v>0</v>
      </c>
      <c r="L101" s="117"/>
    </row>
    <row r="102" spans="1:31" s="10" customFormat="1" ht="19.95" customHeight="1" x14ac:dyDescent="0.2">
      <c r="B102" s="117"/>
      <c r="D102" s="118" t="s">
        <v>98</v>
      </c>
      <c r="E102" s="119"/>
      <c r="F102" s="119"/>
      <c r="G102" s="119"/>
      <c r="H102" s="119"/>
      <c r="I102" s="119"/>
      <c r="J102" s="120">
        <f>J152</f>
        <v>0</v>
      </c>
      <c r="L102" s="117"/>
    </row>
    <row r="103" spans="1:31" s="10" customFormat="1" ht="19.95" customHeight="1" x14ac:dyDescent="0.2">
      <c r="B103" s="117"/>
      <c r="D103" s="118" t="s">
        <v>99</v>
      </c>
      <c r="E103" s="119"/>
      <c r="F103" s="119"/>
      <c r="G103" s="119"/>
      <c r="H103" s="119"/>
      <c r="I103" s="119"/>
      <c r="J103" s="120">
        <f>J154</f>
        <v>0</v>
      </c>
      <c r="L103" s="117"/>
    </row>
    <row r="104" spans="1:31" s="9" customFormat="1" ht="24.9" customHeight="1" x14ac:dyDescent="0.2">
      <c r="B104" s="113"/>
      <c r="D104" s="114" t="s">
        <v>100</v>
      </c>
      <c r="E104" s="115"/>
      <c r="F104" s="115"/>
      <c r="G104" s="115"/>
      <c r="H104" s="115"/>
      <c r="I104" s="115"/>
      <c r="J104" s="116">
        <f>J156</f>
        <v>0</v>
      </c>
      <c r="L104" s="113"/>
    </row>
    <row r="105" spans="1:31" s="10" customFormat="1" ht="19.95" customHeight="1" x14ac:dyDescent="0.2">
      <c r="B105" s="117"/>
      <c r="D105" s="118" t="s">
        <v>101</v>
      </c>
      <c r="E105" s="119"/>
      <c r="F105" s="119"/>
      <c r="G105" s="119"/>
      <c r="H105" s="119"/>
      <c r="I105" s="119"/>
      <c r="J105" s="120">
        <f>J157</f>
        <v>0</v>
      </c>
      <c r="L105" s="117"/>
    </row>
    <row r="106" spans="1:31" s="10" customFormat="1" ht="19.95" customHeight="1" x14ac:dyDescent="0.2">
      <c r="B106" s="117"/>
      <c r="D106" s="118" t="s">
        <v>102</v>
      </c>
      <c r="E106" s="119"/>
      <c r="F106" s="119"/>
      <c r="G106" s="119"/>
      <c r="H106" s="119"/>
      <c r="I106" s="119"/>
      <c r="J106" s="120">
        <f>J165</f>
        <v>0</v>
      </c>
      <c r="L106" s="117"/>
    </row>
    <row r="107" spans="1:31" s="10" customFormat="1" ht="19.95" customHeight="1" x14ac:dyDescent="0.2">
      <c r="B107" s="117"/>
      <c r="D107" s="118" t="s">
        <v>103</v>
      </c>
      <c r="E107" s="119"/>
      <c r="F107" s="119"/>
      <c r="G107" s="119"/>
      <c r="H107" s="119"/>
      <c r="I107" s="119"/>
      <c r="J107" s="120">
        <f>J172</f>
        <v>0</v>
      </c>
      <c r="L107" s="117"/>
    </row>
    <row r="108" spans="1:31" s="10" customFormat="1" ht="19.95" customHeight="1" x14ac:dyDescent="0.2">
      <c r="B108" s="117"/>
      <c r="D108" s="118" t="s">
        <v>104</v>
      </c>
      <c r="E108" s="119"/>
      <c r="F108" s="119"/>
      <c r="G108" s="119"/>
      <c r="H108" s="119"/>
      <c r="I108" s="119"/>
      <c r="J108" s="120">
        <f>J175</f>
        <v>0</v>
      </c>
      <c r="L108" s="117"/>
    </row>
    <row r="109" spans="1:31" s="2" customFormat="1" ht="21.75" customHeight="1" x14ac:dyDescent="0.2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" customHeight="1" x14ac:dyDescent="0.2">
      <c r="A110" s="26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4" spans="1:63" s="2" customFormat="1" ht="6.9" customHeight="1" x14ac:dyDescent="0.2">
      <c r="A114" s="26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24.9" customHeight="1" x14ac:dyDescent="0.2">
      <c r="A115" s="26"/>
      <c r="B115" s="27"/>
      <c r="C115" s="18" t="s">
        <v>105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6.9" customHeight="1" x14ac:dyDescent="0.2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 x14ac:dyDescent="0.2">
      <c r="A117" s="26"/>
      <c r="B117" s="27"/>
      <c r="C117" s="23" t="s">
        <v>13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 x14ac:dyDescent="0.2">
      <c r="A118" s="26"/>
      <c r="B118" s="27"/>
      <c r="C118" s="26"/>
      <c r="D118" s="26"/>
      <c r="E118" s="209" t="str">
        <f>E7</f>
        <v>Obnova autobusových zastávok v obci SEČ</v>
      </c>
      <c r="F118" s="210"/>
      <c r="G118" s="210"/>
      <c r="H118" s="210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 x14ac:dyDescent="0.2">
      <c r="A119" s="26"/>
      <c r="B119" s="27"/>
      <c r="C119" s="23" t="s">
        <v>86</v>
      </c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 x14ac:dyDescent="0.2">
      <c r="A120" s="26"/>
      <c r="B120" s="27"/>
      <c r="C120" s="26"/>
      <c r="D120" s="26"/>
      <c r="E120" s="189" t="str">
        <f>E9</f>
        <v>B - Horný koniec</v>
      </c>
      <c r="F120" s="211"/>
      <c r="G120" s="211"/>
      <c r="H120" s="211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" customHeight="1" x14ac:dyDescent="0.2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 x14ac:dyDescent="0.2">
      <c r="A122" s="26"/>
      <c r="B122" s="27"/>
      <c r="C122" s="23" t="s">
        <v>17</v>
      </c>
      <c r="D122" s="26"/>
      <c r="E122" s="26"/>
      <c r="F122" s="21" t="str">
        <f>F12</f>
        <v>Obec Seč ; 972 26 Seč</v>
      </c>
      <c r="G122" s="26"/>
      <c r="H122" s="26"/>
      <c r="I122" s="23" t="s">
        <v>19</v>
      </c>
      <c r="J122" s="52" t="str">
        <f>IF(J12="","",J12)</f>
        <v/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" customHeight="1" x14ac:dyDescent="0.2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15" customHeight="1" x14ac:dyDescent="0.2">
      <c r="A124" s="26"/>
      <c r="B124" s="27"/>
      <c r="C124" s="23" t="s">
        <v>20</v>
      </c>
      <c r="D124" s="26"/>
      <c r="E124" s="26"/>
      <c r="F124" s="21" t="str">
        <f>E15</f>
        <v>obec Seč, 972 26</v>
      </c>
      <c r="G124" s="26"/>
      <c r="H124" s="26"/>
      <c r="I124" s="23" t="s">
        <v>26</v>
      </c>
      <c r="J124" s="24" t="str">
        <f>E21</f>
        <v>Ing. Miroslav Cvičela</v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15" customHeight="1" x14ac:dyDescent="0.2">
      <c r="A125" s="26"/>
      <c r="B125" s="27"/>
      <c r="C125" s="23" t="s">
        <v>24</v>
      </c>
      <c r="D125" s="26"/>
      <c r="E125" s="26"/>
      <c r="F125" s="21" t="str">
        <f>IF(E18="","",E18)</f>
        <v xml:space="preserve"> </v>
      </c>
      <c r="G125" s="26"/>
      <c r="H125" s="26"/>
      <c r="I125" s="23" t="s">
        <v>29</v>
      </c>
      <c r="J125" s="24" t="str">
        <f>E24</f>
        <v xml:space="preserve"> </v>
      </c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 x14ac:dyDescent="0.2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 x14ac:dyDescent="0.2">
      <c r="A127" s="121"/>
      <c r="B127" s="122"/>
      <c r="C127" s="123" t="s">
        <v>106</v>
      </c>
      <c r="D127" s="124" t="s">
        <v>57</v>
      </c>
      <c r="E127" s="124" t="s">
        <v>53</v>
      </c>
      <c r="F127" s="124" t="s">
        <v>54</v>
      </c>
      <c r="G127" s="124" t="s">
        <v>107</v>
      </c>
      <c r="H127" s="124" t="s">
        <v>108</v>
      </c>
      <c r="I127" s="124" t="s">
        <v>109</v>
      </c>
      <c r="J127" s="125" t="s">
        <v>90</v>
      </c>
      <c r="K127" s="126" t="s">
        <v>110</v>
      </c>
      <c r="L127" s="127"/>
      <c r="M127" s="59" t="s">
        <v>1</v>
      </c>
      <c r="N127" s="60" t="s">
        <v>36</v>
      </c>
      <c r="O127" s="60" t="s">
        <v>111</v>
      </c>
      <c r="P127" s="60" t="s">
        <v>112</v>
      </c>
      <c r="Q127" s="60" t="s">
        <v>113</v>
      </c>
      <c r="R127" s="60" t="s">
        <v>114</v>
      </c>
      <c r="S127" s="60" t="s">
        <v>115</v>
      </c>
      <c r="T127" s="61" t="s">
        <v>116</v>
      </c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</row>
    <row r="128" spans="1:63" s="2" customFormat="1" ht="22.8" customHeight="1" x14ac:dyDescent="0.3">
      <c r="A128" s="26"/>
      <c r="B128" s="27"/>
      <c r="C128" s="66" t="s">
        <v>91</v>
      </c>
      <c r="D128" s="26"/>
      <c r="E128" s="26"/>
      <c r="F128" s="26"/>
      <c r="G128" s="26"/>
      <c r="H128" s="26"/>
      <c r="I128" s="26"/>
      <c r="J128" s="128">
        <f>BK128</f>
        <v>0</v>
      </c>
      <c r="K128" s="26"/>
      <c r="L128" s="27"/>
      <c r="M128" s="62"/>
      <c r="N128" s="53"/>
      <c r="O128" s="63"/>
      <c r="P128" s="129">
        <f>P129+P156</f>
        <v>261.00310336000001</v>
      </c>
      <c r="Q128" s="63"/>
      <c r="R128" s="129">
        <f>R129+R156</f>
        <v>38.893345279999998</v>
      </c>
      <c r="S128" s="63"/>
      <c r="T128" s="130">
        <f>T129+T156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71</v>
      </c>
      <c r="AU128" s="14" t="s">
        <v>92</v>
      </c>
      <c r="BK128" s="131">
        <f>BK129+BK156</f>
        <v>0</v>
      </c>
    </row>
    <row r="129" spans="1:65" s="12" customFormat="1" ht="25.95" customHeight="1" x14ac:dyDescent="0.25">
      <c r="B129" s="132"/>
      <c r="D129" s="133" t="s">
        <v>71</v>
      </c>
      <c r="E129" s="134" t="s">
        <v>117</v>
      </c>
      <c r="F129" s="134" t="s">
        <v>118</v>
      </c>
      <c r="J129" s="135">
        <f>BK129</f>
        <v>0</v>
      </c>
      <c r="L129" s="132"/>
      <c r="M129" s="136"/>
      <c r="N129" s="137"/>
      <c r="O129" s="137"/>
      <c r="P129" s="138">
        <f>P130+P137+P143+P149+P152+P154</f>
        <v>101.51262516000001</v>
      </c>
      <c r="Q129" s="137"/>
      <c r="R129" s="138">
        <f>R130+R137+R143+R149+R152+R154</f>
        <v>37.127431229999999</v>
      </c>
      <c r="S129" s="137"/>
      <c r="T129" s="139">
        <f>T130+T137+T143+T149+T152+T154</f>
        <v>0</v>
      </c>
      <c r="AR129" s="133" t="s">
        <v>80</v>
      </c>
      <c r="AT129" s="140" t="s">
        <v>71</v>
      </c>
      <c r="AU129" s="140" t="s">
        <v>72</v>
      </c>
      <c r="AY129" s="133" t="s">
        <v>119</v>
      </c>
      <c r="BK129" s="141">
        <f>BK130+BK137+BK143+BK149+BK152+BK154</f>
        <v>0</v>
      </c>
    </row>
    <row r="130" spans="1:65" s="12" customFormat="1" ht="22.8" customHeight="1" x14ac:dyDescent="0.25">
      <c r="B130" s="132"/>
      <c r="D130" s="133" t="s">
        <v>71</v>
      </c>
      <c r="E130" s="142" t="s">
        <v>80</v>
      </c>
      <c r="F130" s="142" t="s">
        <v>120</v>
      </c>
      <c r="J130" s="143">
        <f>BK130</f>
        <v>0</v>
      </c>
      <c r="L130" s="132"/>
      <c r="M130" s="136"/>
      <c r="N130" s="137"/>
      <c r="O130" s="137"/>
      <c r="P130" s="138">
        <f>SUM(P131:P136)</f>
        <v>7.7264301599999996</v>
      </c>
      <c r="Q130" s="137"/>
      <c r="R130" s="138">
        <f>SUM(R131:R136)</f>
        <v>0</v>
      </c>
      <c r="S130" s="137"/>
      <c r="T130" s="139">
        <f>SUM(T131:T136)</f>
        <v>0</v>
      </c>
      <c r="AR130" s="133" t="s">
        <v>80</v>
      </c>
      <c r="AT130" s="140" t="s">
        <v>71</v>
      </c>
      <c r="AU130" s="140" t="s">
        <v>80</v>
      </c>
      <c r="AY130" s="133" t="s">
        <v>119</v>
      </c>
      <c r="BK130" s="141">
        <f>SUM(BK131:BK136)</f>
        <v>0</v>
      </c>
    </row>
    <row r="131" spans="1:65" s="2" customFormat="1" ht="21.75" customHeight="1" x14ac:dyDescent="0.2">
      <c r="A131" s="26"/>
      <c r="B131" s="144"/>
      <c r="C131" s="145" t="s">
        <v>80</v>
      </c>
      <c r="D131" s="145" t="s">
        <v>121</v>
      </c>
      <c r="E131" s="146" t="s">
        <v>122</v>
      </c>
      <c r="F131" s="147" t="s">
        <v>123</v>
      </c>
      <c r="G131" s="148" t="s">
        <v>124</v>
      </c>
      <c r="H131" s="149">
        <v>4.4820000000000002</v>
      </c>
      <c r="I131" s="150"/>
      <c r="J131" s="150">
        <f t="shared" ref="J131:J136" si="0">ROUND(I131*H131,2)</f>
        <v>0</v>
      </c>
      <c r="K131" s="151"/>
      <c r="L131" s="27"/>
      <c r="M131" s="152" t="s">
        <v>1</v>
      </c>
      <c r="N131" s="153" t="s">
        <v>38</v>
      </c>
      <c r="O131" s="154">
        <v>0.83799999999999997</v>
      </c>
      <c r="P131" s="154">
        <f t="shared" ref="P131:P136" si="1">O131*H131</f>
        <v>3.755916</v>
      </c>
      <c r="Q131" s="154">
        <v>0</v>
      </c>
      <c r="R131" s="154">
        <f t="shared" ref="R131:R136" si="2">Q131*H131</f>
        <v>0</v>
      </c>
      <c r="S131" s="154">
        <v>0</v>
      </c>
      <c r="T131" s="155">
        <f t="shared" ref="T131:T136" si="3"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125</v>
      </c>
      <c r="AT131" s="156" t="s">
        <v>121</v>
      </c>
      <c r="AU131" s="156" t="s">
        <v>126</v>
      </c>
      <c r="AY131" s="14" t="s">
        <v>119</v>
      </c>
      <c r="BE131" s="157">
        <f t="shared" ref="BE131:BE136" si="4">IF(N131="základná",J131,0)</f>
        <v>0</v>
      </c>
      <c r="BF131" s="157">
        <f t="shared" ref="BF131:BF136" si="5">IF(N131="znížená",J131,0)</f>
        <v>0</v>
      </c>
      <c r="BG131" s="157">
        <f t="shared" ref="BG131:BG136" si="6">IF(N131="zákl. prenesená",J131,0)</f>
        <v>0</v>
      </c>
      <c r="BH131" s="157">
        <f t="shared" ref="BH131:BH136" si="7">IF(N131="zníž. prenesená",J131,0)</f>
        <v>0</v>
      </c>
      <c r="BI131" s="157">
        <f t="shared" ref="BI131:BI136" si="8">IF(N131="nulová",J131,0)</f>
        <v>0</v>
      </c>
      <c r="BJ131" s="14" t="s">
        <v>126</v>
      </c>
      <c r="BK131" s="157">
        <f t="shared" ref="BK131:BK136" si="9">ROUND(I131*H131,2)</f>
        <v>0</v>
      </c>
      <c r="BL131" s="14" t="s">
        <v>125</v>
      </c>
      <c r="BM131" s="156" t="s">
        <v>310</v>
      </c>
    </row>
    <row r="132" spans="1:65" s="2" customFormat="1" ht="24.15" customHeight="1" x14ac:dyDescent="0.2">
      <c r="A132" s="26"/>
      <c r="B132" s="144"/>
      <c r="C132" s="145" t="s">
        <v>126</v>
      </c>
      <c r="D132" s="145" t="s">
        <v>121</v>
      </c>
      <c r="E132" s="146" t="s">
        <v>128</v>
      </c>
      <c r="F132" s="147" t="s">
        <v>129</v>
      </c>
      <c r="G132" s="148" t="s">
        <v>124</v>
      </c>
      <c r="H132" s="149">
        <v>2.2410000000000001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38</v>
      </c>
      <c r="O132" s="154">
        <v>4.2000000000000003E-2</v>
      </c>
      <c r="P132" s="154">
        <f t="shared" si="1"/>
        <v>9.4122000000000011E-2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125</v>
      </c>
      <c r="AT132" s="156" t="s">
        <v>121</v>
      </c>
      <c r="AU132" s="156" t="s">
        <v>126</v>
      </c>
      <c r="AY132" s="14" t="s">
        <v>119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126</v>
      </c>
      <c r="BK132" s="157">
        <f t="shared" si="9"/>
        <v>0</v>
      </c>
      <c r="BL132" s="14" t="s">
        <v>125</v>
      </c>
      <c r="BM132" s="156" t="s">
        <v>311</v>
      </c>
    </row>
    <row r="133" spans="1:65" s="2" customFormat="1" ht="33" customHeight="1" x14ac:dyDescent="0.2">
      <c r="A133" s="26"/>
      <c r="B133" s="144"/>
      <c r="C133" s="145" t="s">
        <v>131</v>
      </c>
      <c r="D133" s="145" t="s">
        <v>121</v>
      </c>
      <c r="E133" s="146" t="s">
        <v>132</v>
      </c>
      <c r="F133" s="147" t="s">
        <v>133</v>
      </c>
      <c r="G133" s="148" t="s">
        <v>124</v>
      </c>
      <c r="H133" s="149">
        <v>4.4820000000000002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38</v>
      </c>
      <c r="O133" s="154">
        <v>7.0999999999999994E-2</v>
      </c>
      <c r="P133" s="154">
        <f t="shared" si="1"/>
        <v>0.318222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125</v>
      </c>
      <c r="AT133" s="156" t="s">
        <v>121</v>
      </c>
      <c r="AU133" s="156" t="s">
        <v>126</v>
      </c>
      <c r="AY133" s="14" t="s">
        <v>119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126</v>
      </c>
      <c r="BK133" s="157">
        <f t="shared" si="9"/>
        <v>0</v>
      </c>
      <c r="BL133" s="14" t="s">
        <v>125</v>
      </c>
      <c r="BM133" s="156" t="s">
        <v>312</v>
      </c>
    </row>
    <row r="134" spans="1:65" s="2" customFormat="1" ht="37.799999999999997" customHeight="1" x14ac:dyDescent="0.2">
      <c r="A134" s="26"/>
      <c r="B134" s="144"/>
      <c r="C134" s="145" t="s">
        <v>125</v>
      </c>
      <c r="D134" s="145" t="s">
        <v>121</v>
      </c>
      <c r="E134" s="146" t="s">
        <v>135</v>
      </c>
      <c r="F134" s="147" t="s">
        <v>136</v>
      </c>
      <c r="G134" s="148" t="s">
        <v>124</v>
      </c>
      <c r="H134" s="149">
        <v>107.568</v>
      </c>
      <c r="I134" s="150"/>
      <c r="J134" s="150">
        <f t="shared" si="0"/>
        <v>0</v>
      </c>
      <c r="K134" s="151"/>
      <c r="L134" s="27"/>
      <c r="M134" s="152" t="s">
        <v>1</v>
      </c>
      <c r="N134" s="153" t="s">
        <v>38</v>
      </c>
      <c r="O134" s="154">
        <v>7.3699999999999998E-3</v>
      </c>
      <c r="P134" s="154">
        <f t="shared" si="1"/>
        <v>0.79277615999999995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125</v>
      </c>
      <c r="AT134" s="156" t="s">
        <v>121</v>
      </c>
      <c r="AU134" s="156" t="s">
        <v>126</v>
      </c>
      <c r="AY134" s="14" t="s">
        <v>119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126</v>
      </c>
      <c r="BK134" s="157">
        <f t="shared" si="9"/>
        <v>0</v>
      </c>
      <c r="BL134" s="14" t="s">
        <v>125</v>
      </c>
      <c r="BM134" s="156" t="s">
        <v>313</v>
      </c>
    </row>
    <row r="135" spans="1:65" s="2" customFormat="1" ht="24.15" customHeight="1" x14ac:dyDescent="0.2">
      <c r="A135" s="26"/>
      <c r="B135" s="144"/>
      <c r="C135" s="145" t="s">
        <v>138</v>
      </c>
      <c r="D135" s="145" t="s">
        <v>121</v>
      </c>
      <c r="E135" s="146" t="s">
        <v>139</v>
      </c>
      <c r="F135" s="147" t="s">
        <v>140</v>
      </c>
      <c r="G135" s="148" t="s">
        <v>124</v>
      </c>
      <c r="H135" s="149">
        <v>4.4820000000000002</v>
      </c>
      <c r="I135" s="150"/>
      <c r="J135" s="150">
        <f t="shared" si="0"/>
        <v>0</v>
      </c>
      <c r="K135" s="151"/>
      <c r="L135" s="27"/>
      <c r="M135" s="152" t="s">
        <v>1</v>
      </c>
      <c r="N135" s="153" t="s">
        <v>38</v>
      </c>
      <c r="O135" s="154">
        <v>0.61699999999999999</v>
      </c>
      <c r="P135" s="154">
        <f t="shared" si="1"/>
        <v>2.7653940000000001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125</v>
      </c>
      <c r="AT135" s="156" t="s">
        <v>121</v>
      </c>
      <c r="AU135" s="156" t="s">
        <v>126</v>
      </c>
      <c r="AY135" s="14" t="s">
        <v>119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126</v>
      </c>
      <c r="BK135" s="157">
        <f t="shared" si="9"/>
        <v>0</v>
      </c>
      <c r="BL135" s="14" t="s">
        <v>125</v>
      </c>
      <c r="BM135" s="156" t="s">
        <v>314</v>
      </c>
    </row>
    <row r="136" spans="1:65" s="2" customFormat="1" ht="24.15" customHeight="1" x14ac:dyDescent="0.2">
      <c r="A136" s="26"/>
      <c r="B136" s="144"/>
      <c r="C136" s="145" t="s">
        <v>142</v>
      </c>
      <c r="D136" s="145" t="s">
        <v>121</v>
      </c>
      <c r="E136" s="146" t="s">
        <v>143</v>
      </c>
      <c r="F136" s="147" t="s">
        <v>144</v>
      </c>
      <c r="G136" s="148" t="s">
        <v>145</v>
      </c>
      <c r="H136" s="149">
        <v>7.3949999999999996</v>
      </c>
      <c r="I136" s="150"/>
      <c r="J136" s="150">
        <f t="shared" si="0"/>
        <v>0</v>
      </c>
      <c r="K136" s="151"/>
      <c r="L136" s="27"/>
      <c r="M136" s="152" t="s">
        <v>1</v>
      </c>
      <c r="N136" s="153" t="s">
        <v>38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125</v>
      </c>
      <c r="AT136" s="156" t="s">
        <v>121</v>
      </c>
      <c r="AU136" s="156" t="s">
        <v>126</v>
      </c>
      <c r="AY136" s="14" t="s">
        <v>119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126</v>
      </c>
      <c r="BK136" s="157">
        <f t="shared" si="9"/>
        <v>0</v>
      </c>
      <c r="BL136" s="14" t="s">
        <v>125</v>
      </c>
      <c r="BM136" s="156" t="s">
        <v>315</v>
      </c>
    </row>
    <row r="137" spans="1:65" s="12" customFormat="1" ht="22.8" customHeight="1" x14ac:dyDescent="0.25">
      <c r="B137" s="132"/>
      <c r="D137" s="133" t="s">
        <v>71</v>
      </c>
      <c r="E137" s="142" t="s">
        <v>126</v>
      </c>
      <c r="F137" s="142" t="s">
        <v>147</v>
      </c>
      <c r="J137" s="143">
        <f>BK137</f>
        <v>0</v>
      </c>
      <c r="L137" s="132"/>
      <c r="M137" s="136"/>
      <c r="N137" s="137"/>
      <c r="O137" s="137"/>
      <c r="P137" s="138">
        <f>SUM(P138:P142)</f>
        <v>23.439820999999998</v>
      </c>
      <c r="Q137" s="137"/>
      <c r="R137" s="138">
        <f>SUM(R138:R142)</f>
        <v>23.657851330000003</v>
      </c>
      <c r="S137" s="137"/>
      <c r="T137" s="139">
        <f>SUM(T138:T142)</f>
        <v>0</v>
      </c>
      <c r="AR137" s="133" t="s">
        <v>80</v>
      </c>
      <c r="AT137" s="140" t="s">
        <v>71</v>
      </c>
      <c r="AU137" s="140" t="s">
        <v>80</v>
      </c>
      <c r="AY137" s="133" t="s">
        <v>119</v>
      </c>
      <c r="BK137" s="141">
        <f>SUM(BK138:BK142)</f>
        <v>0</v>
      </c>
    </row>
    <row r="138" spans="1:65" s="2" customFormat="1" ht="24.15" customHeight="1" x14ac:dyDescent="0.2">
      <c r="A138" s="26"/>
      <c r="B138" s="144"/>
      <c r="C138" s="145" t="s">
        <v>148</v>
      </c>
      <c r="D138" s="145" t="s">
        <v>121</v>
      </c>
      <c r="E138" s="146" t="s">
        <v>149</v>
      </c>
      <c r="F138" s="147" t="s">
        <v>150</v>
      </c>
      <c r="G138" s="148" t="s">
        <v>124</v>
      </c>
      <c r="H138" s="149">
        <v>1.5649999999999999</v>
      </c>
      <c r="I138" s="150"/>
      <c r="J138" s="150">
        <f>ROUND(I138*H138,2)</f>
        <v>0</v>
      </c>
      <c r="K138" s="151"/>
      <c r="L138" s="27"/>
      <c r="M138" s="152" t="s">
        <v>1</v>
      </c>
      <c r="N138" s="153" t="s">
        <v>38</v>
      </c>
      <c r="O138" s="154">
        <v>1.1319999999999999</v>
      </c>
      <c r="P138" s="154">
        <f>O138*H138</f>
        <v>1.7715799999999997</v>
      </c>
      <c r="Q138" s="154">
        <v>2.0699999999999998</v>
      </c>
      <c r="R138" s="154">
        <f>Q138*H138</f>
        <v>3.2395499999999995</v>
      </c>
      <c r="S138" s="154">
        <v>0</v>
      </c>
      <c r="T138" s="155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125</v>
      </c>
      <c r="AT138" s="156" t="s">
        <v>121</v>
      </c>
      <c r="AU138" s="156" t="s">
        <v>126</v>
      </c>
      <c r="AY138" s="14" t="s">
        <v>119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4" t="s">
        <v>126</v>
      </c>
      <c r="BK138" s="157">
        <f>ROUND(I138*H138,2)</f>
        <v>0</v>
      </c>
      <c r="BL138" s="14" t="s">
        <v>125</v>
      </c>
      <c r="BM138" s="156" t="s">
        <v>316</v>
      </c>
    </row>
    <row r="139" spans="1:65" s="2" customFormat="1" ht="24.15" customHeight="1" x14ac:dyDescent="0.2">
      <c r="A139" s="26"/>
      <c r="B139" s="144"/>
      <c r="C139" s="145" t="s">
        <v>152</v>
      </c>
      <c r="D139" s="145" t="s">
        <v>121</v>
      </c>
      <c r="E139" s="146" t="s">
        <v>153</v>
      </c>
      <c r="F139" s="147" t="s">
        <v>154</v>
      </c>
      <c r="G139" s="148" t="s">
        <v>124</v>
      </c>
      <c r="H139" s="149">
        <v>8.3840000000000003</v>
      </c>
      <c r="I139" s="150"/>
      <c r="J139" s="150">
        <f>ROUND(I139*H139,2)</f>
        <v>0</v>
      </c>
      <c r="K139" s="151"/>
      <c r="L139" s="27"/>
      <c r="M139" s="152" t="s">
        <v>1</v>
      </c>
      <c r="N139" s="153" t="s">
        <v>38</v>
      </c>
      <c r="O139" s="154">
        <v>0.61899999999999999</v>
      </c>
      <c r="P139" s="154">
        <f>O139*H139</f>
        <v>5.1896960000000005</v>
      </c>
      <c r="Q139" s="154">
        <v>2.4157199999999999</v>
      </c>
      <c r="R139" s="154">
        <f>Q139*H139</f>
        <v>20.253396479999999</v>
      </c>
      <c r="S139" s="154">
        <v>0</v>
      </c>
      <c r="T139" s="155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125</v>
      </c>
      <c r="AT139" s="156" t="s">
        <v>121</v>
      </c>
      <c r="AU139" s="156" t="s">
        <v>126</v>
      </c>
      <c r="AY139" s="14" t="s">
        <v>119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4" t="s">
        <v>126</v>
      </c>
      <c r="BK139" s="157">
        <f>ROUND(I139*H139,2)</f>
        <v>0</v>
      </c>
      <c r="BL139" s="14" t="s">
        <v>125</v>
      </c>
      <c r="BM139" s="156" t="s">
        <v>317</v>
      </c>
    </row>
    <row r="140" spans="1:65" s="2" customFormat="1" ht="24.15" customHeight="1" x14ac:dyDescent="0.2">
      <c r="A140" s="26"/>
      <c r="B140" s="144"/>
      <c r="C140" s="145" t="s">
        <v>156</v>
      </c>
      <c r="D140" s="145" t="s">
        <v>121</v>
      </c>
      <c r="E140" s="146" t="s">
        <v>157</v>
      </c>
      <c r="F140" s="147" t="s">
        <v>158</v>
      </c>
      <c r="G140" s="148" t="s">
        <v>159</v>
      </c>
      <c r="H140" s="149">
        <v>14.12</v>
      </c>
      <c r="I140" s="150"/>
      <c r="J140" s="150">
        <f>ROUND(I140*H140,2)</f>
        <v>0</v>
      </c>
      <c r="K140" s="151"/>
      <c r="L140" s="27"/>
      <c r="M140" s="152" t="s">
        <v>1</v>
      </c>
      <c r="N140" s="153" t="s">
        <v>38</v>
      </c>
      <c r="O140" s="154">
        <v>0.78800000000000003</v>
      </c>
      <c r="P140" s="154">
        <f>O140*H140</f>
        <v>11.12656</v>
      </c>
      <c r="Q140" s="154">
        <v>4.0699999999999998E-3</v>
      </c>
      <c r="R140" s="154">
        <f>Q140*H140</f>
        <v>5.7468399999999996E-2</v>
      </c>
      <c r="S140" s="154">
        <v>0</v>
      </c>
      <c r="T140" s="155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125</v>
      </c>
      <c r="AT140" s="156" t="s">
        <v>121</v>
      </c>
      <c r="AU140" s="156" t="s">
        <v>126</v>
      </c>
      <c r="AY140" s="14" t="s">
        <v>119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4" t="s">
        <v>126</v>
      </c>
      <c r="BK140" s="157">
        <f>ROUND(I140*H140,2)</f>
        <v>0</v>
      </c>
      <c r="BL140" s="14" t="s">
        <v>125</v>
      </c>
      <c r="BM140" s="156" t="s">
        <v>318</v>
      </c>
    </row>
    <row r="141" spans="1:65" s="2" customFormat="1" ht="24.15" customHeight="1" x14ac:dyDescent="0.2">
      <c r="A141" s="26"/>
      <c r="B141" s="144"/>
      <c r="C141" s="145" t="s">
        <v>161</v>
      </c>
      <c r="D141" s="145" t="s">
        <v>121</v>
      </c>
      <c r="E141" s="146" t="s">
        <v>162</v>
      </c>
      <c r="F141" s="147" t="s">
        <v>163</v>
      </c>
      <c r="G141" s="148" t="s">
        <v>159</v>
      </c>
      <c r="H141" s="149">
        <v>14.12</v>
      </c>
      <c r="I141" s="150"/>
      <c r="J141" s="150">
        <f>ROUND(I141*H141,2)</f>
        <v>0</v>
      </c>
      <c r="K141" s="151"/>
      <c r="L141" s="27"/>
      <c r="M141" s="152" t="s">
        <v>1</v>
      </c>
      <c r="N141" s="153" t="s">
        <v>38</v>
      </c>
      <c r="O141" s="154">
        <v>0.32200000000000001</v>
      </c>
      <c r="P141" s="154">
        <f>O141*H141</f>
        <v>4.54664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125</v>
      </c>
      <c r="AT141" s="156" t="s">
        <v>121</v>
      </c>
      <c r="AU141" s="156" t="s">
        <v>126</v>
      </c>
      <c r="AY141" s="14" t="s">
        <v>119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4" t="s">
        <v>126</v>
      </c>
      <c r="BK141" s="157">
        <f>ROUND(I141*H141,2)</f>
        <v>0</v>
      </c>
      <c r="BL141" s="14" t="s">
        <v>125</v>
      </c>
      <c r="BM141" s="156" t="s">
        <v>319</v>
      </c>
    </row>
    <row r="142" spans="1:65" s="2" customFormat="1" ht="33" customHeight="1" x14ac:dyDescent="0.2">
      <c r="A142" s="26"/>
      <c r="B142" s="144"/>
      <c r="C142" s="145" t="s">
        <v>165</v>
      </c>
      <c r="D142" s="145" t="s">
        <v>121</v>
      </c>
      <c r="E142" s="146" t="s">
        <v>166</v>
      </c>
      <c r="F142" s="147" t="s">
        <v>167</v>
      </c>
      <c r="G142" s="148" t="s">
        <v>159</v>
      </c>
      <c r="H142" s="149">
        <v>17.135000000000002</v>
      </c>
      <c r="I142" s="150"/>
      <c r="J142" s="150">
        <f>ROUND(I142*H142,2)</f>
        <v>0</v>
      </c>
      <c r="K142" s="151"/>
      <c r="L142" s="27"/>
      <c r="M142" s="152" t="s">
        <v>1</v>
      </c>
      <c r="N142" s="153" t="s">
        <v>38</v>
      </c>
      <c r="O142" s="154">
        <v>4.7E-2</v>
      </c>
      <c r="P142" s="154">
        <f>O142*H142</f>
        <v>0.80534500000000009</v>
      </c>
      <c r="Q142" s="154">
        <v>6.2700000000000004E-3</v>
      </c>
      <c r="R142" s="154">
        <f>Q142*H142</f>
        <v>0.10743645000000002</v>
      </c>
      <c r="S142" s="154">
        <v>0</v>
      </c>
      <c r="T142" s="155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125</v>
      </c>
      <c r="AT142" s="156" t="s">
        <v>121</v>
      </c>
      <c r="AU142" s="156" t="s">
        <v>126</v>
      </c>
      <c r="AY142" s="14" t="s">
        <v>119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4" t="s">
        <v>126</v>
      </c>
      <c r="BK142" s="157">
        <f>ROUND(I142*H142,2)</f>
        <v>0</v>
      </c>
      <c r="BL142" s="14" t="s">
        <v>125</v>
      </c>
      <c r="BM142" s="156" t="s">
        <v>320</v>
      </c>
    </row>
    <row r="143" spans="1:65" s="12" customFormat="1" ht="22.8" customHeight="1" x14ac:dyDescent="0.25">
      <c r="B143" s="132"/>
      <c r="D143" s="133" t="s">
        <v>71</v>
      </c>
      <c r="E143" s="142" t="s">
        <v>131</v>
      </c>
      <c r="F143" s="142" t="s">
        <v>169</v>
      </c>
      <c r="J143" s="143">
        <f>BK143</f>
        <v>0</v>
      </c>
      <c r="L143" s="132"/>
      <c r="M143" s="136"/>
      <c r="N143" s="137"/>
      <c r="O143" s="137"/>
      <c r="P143" s="138">
        <f>SUM(P144:P148)</f>
        <v>13.429694</v>
      </c>
      <c r="Q143" s="137"/>
      <c r="R143" s="138">
        <f>SUM(R144:R148)</f>
        <v>5.8244798999999992</v>
      </c>
      <c r="S143" s="137"/>
      <c r="T143" s="139">
        <f>SUM(T144:T148)</f>
        <v>0</v>
      </c>
      <c r="AR143" s="133" t="s">
        <v>80</v>
      </c>
      <c r="AT143" s="140" t="s">
        <v>71</v>
      </c>
      <c r="AU143" s="140" t="s">
        <v>80</v>
      </c>
      <c r="AY143" s="133" t="s">
        <v>119</v>
      </c>
      <c r="BK143" s="141">
        <f>SUM(BK144:BK148)</f>
        <v>0</v>
      </c>
    </row>
    <row r="144" spans="1:65" s="2" customFormat="1" ht="24.15" customHeight="1" x14ac:dyDescent="0.2">
      <c r="A144" s="26"/>
      <c r="B144" s="144"/>
      <c r="C144" s="145" t="s">
        <v>170</v>
      </c>
      <c r="D144" s="145" t="s">
        <v>121</v>
      </c>
      <c r="E144" s="146" t="s">
        <v>171</v>
      </c>
      <c r="F144" s="147" t="s">
        <v>172</v>
      </c>
      <c r="G144" s="148" t="s">
        <v>159</v>
      </c>
      <c r="H144" s="149">
        <v>11.25</v>
      </c>
      <c r="I144" s="150"/>
      <c r="J144" s="150">
        <f>ROUND(I144*H144,2)</f>
        <v>0</v>
      </c>
      <c r="K144" s="151"/>
      <c r="L144" s="27"/>
      <c r="M144" s="152" t="s">
        <v>1</v>
      </c>
      <c r="N144" s="153" t="s">
        <v>38</v>
      </c>
      <c r="O144" s="154">
        <v>0.60399999999999998</v>
      </c>
      <c r="P144" s="154">
        <f>O144*H144</f>
        <v>6.7949999999999999</v>
      </c>
      <c r="Q144" s="154">
        <v>0.22578999999999999</v>
      </c>
      <c r="R144" s="154">
        <f>Q144*H144</f>
        <v>2.5401374999999997</v>
      </c>
      <c r="S144" s="154">
        <v>0</v>
      </c>
      <c r="T144" s="155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125</v>
      </c>
      <c r="AT144" s="156" t="s">
        <v>121</v>
      </c>
      <c r="AU144" s="156" t="s">
        <v>126</v>
      </c>
      <c r="AY144" s="14" t="s">
        <v>119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4" t="s">
        <v>126</v>
      </c>
      <c r="BK144" s="157">
        <f>ROUND(I144*H144,2)</f>
        <v>0</v>
      </c>
      <c r="BL144" s="14" t="s">
        <v>125</v>
      </c>
      <c r="BM144" s="156" t="s">
        <v>321</v>
      </c>
    </row>
    <row r="145" spans="1:65" s="2" customFormat="1" ht="24.15" customHeight="1" x14ac:dyDescent="0.2">
      <c r="A145" s="26"/>
      <c r="B145" s="144"/>
      <c r="C145" s="158" t="s">
        <v>174</v>
      </c>
      <c r="D145" s="158" t="s">
        <v>175</v>
      </c>
      <c r="E145" s="159" t="s">
        <v>176</v>
      </c>
      <c r="F145" s="160" t="s">
        <v>177</v>
      </c>
      <c r="G145" s="161" t="s">
        <v>178</v>
      </c>
      <c r="H145" s="162">
        <v>143.43799999999999</v>
      </c>
      <c r="I145" s="163"/>
      <c r="J145" s="163">
        <f>ROUND(I145*H145,2)</f>
        <v>0</v>
      </c>
      <c r="K145" s="164"/>
      <c r="L145" s="165"/>
      <c r="M145" s="166" t="s">
        <v>1</v>
      </c>
      <c r="N145" s="167" t="s">
        <v>38</v>
      </c>
      <c r="O145" s="154">
        <v>0</v>
      </c>
      <c r="P145" s="154">
        <f>O145*H145</f>
        <v>0</v>
      </c>
      <c r="Q145" s="154">
        <v>1.95E-2</v>
      </c>
      <c r="R145" s="154">
        <f>Q145*H145</f>
        <v>2.7970409999999997</v>
      </c>
      <c r="S145" s="154">
        <v>0</v>
      </c>
      <c r="T145" s="155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152</v>
      </c>
      <c r="AT145" s="156" t="s">
        <v>175</v>
      </c>
      <c r="AU145" s="156" t="s">
        <v>126</v>
      </c>
      <c r="AY145" s="14" t="s">
        <v>119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4" t="s">
        <v>126</v>
      </c>
      <c r="BK145" s="157">
        <f>ROUND(I145*H145,2)</f>
        <v>0</v>
      </c>
      <c r="BL145" s="14" t="s">
        <v>125</v>
      </c>
      <c r="BM145" s="156" t="s">
        <v>322</v>
      </c>
    </row>
    <row r="146" spans="1:65" s="2" customFormat="1" ht="24.15" customHeight="1" x14ac:dyDescent="0.2">
      <c r="A146" s="26"/>
      <c r="B146" s="144"/>
      <c r="C146" s="145" t="s">
        <v>180</v>
      </c>
      <c r="D146" s="145" t="s">
        <v>121</v>
      </c>
      <c r="E146" s="146" t="s">
        <v>181</v>
      </c>
      <c r="F146" s="147" t="s">
        <v>182</v>
      </c>
      <c r="G146" s="148" t="s">
        <v>183</v>
      </c>
      <c r="H146" s="149">
        <v>12.35</v>
      </c>
      <c r="I146" s="150"/>
      <c r="J146" s="150">
        <f>ROUND(I146*H146,2)</f>
        <v>0</v>
      </c>
      <c r="K146" s="151"/>
      <c r="L146" s="27"/>
      <c r="M146" s="152" t="s">
        <v>1</v>
      </c>
      <c r="N146" s="153" t="s">
        <v>38</v>
      </c>
      <c r="O146" s="154">
        <v>0.45500000000000002</v>
      </c>
      <c r="P146" s="154">
        <f>O146*H146</f>
        <v>5.6192500000000001</v>
      </c>
      <c r="Q146" s="154">
        <v>1.2999999999999999E-3</v>
      </c>
      <c r="R146" s="154">
        <f>Q146*H146</f>
        <v>1.6055E-2</v>
      </c>
      <c r="S146" s="154">
        <v>0</v>
      </c>
      <c r="T146" s="155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125</v>
      </c>
      <c r="AT146" s="156" t="s">
        <v>121</v>
      </c>
      <c r="AU146" s="156" t="s">
        <v>126</v>
      </c>
      <c r="AY146" s="14" t="s">
        <v>119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4" t="s">
        <v>126</v>
      </c>
      <c r="BK146" s="157">
        <f>ROUND(I146*H146,2)</f>
        <v>0</v>
      </c>
      <c r="BL146" s="14" t="s">
        <v>125</v>
      </c>
      <c r="BM146" s="156" t="s">
        <v>323</v>
      </c>
    </row>
    <row r="147" spans="1:65" s="2" customFormat="1" ht="37.799999999999997" customHeight="1" x14ac:dyDescent="0.2">
      <c r="A147" s="26"/>
      <c r="B147" s="144"/>
      <c r="C147" s="158" t="s">
        <v>185</v>
      </c>
      <c r="D147" s="158" t="s">
        <v>175</v>
      </c>
      <c r="E147" s="159" t="s">
        <v>186</v>
      </c>
      <c r="F147" s="160" t="s">
        <v>187</v>
      </c>
      <c r="G147" s="161" t="s">
        <v>178</v>
      </c>
      <c r="H147" s="162">
        <v>31.492999999999999</v>
      </c>
      <c r="I147" s="163"/>
      <c r="J147" s="163">
        <f>ROUND(I147*H147,2)</f>
        <v>0</v>
      </c>
      <c r="K147" s="164"/>
      <c r="L147" s="165"/>
      <c r="M147" s="166" t="s">
        <v>1</v>
      </c>
      <c r="N147" s="167" t="s">
        <v>38</v>
      </c>
      <c r="O147" s="154">
        <v>0</v>
      </c>
      <c r="P147" s="154">
        <f>O147*H147</f>
        <v>0</v>
      </c>
      <c r="Q147" s="154">
        <v>1.2800000000000001E-2</v>
      </c>
      <c r="R147" s="154">
        <f>Q147*H147</f>
        <v>0.40311039999999998</v>
      </c>
      <c r="S147" s="154">
        <v>0</v>
      </c>
      <c r="T147" s="15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152</v>
      </c>
      <c r="AT147" s="156" t="s">
        <v>175</v>
      </c>
      <c r="AU147" s="156" t="s">
        <v>126</v>
      </c>
      <c r="AY147" s="14" t="s">
        <v>119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4" t="s">
        <v>126</v>
      </c>
      <c r="BK147" s="157">
        <f>ROUND(I147*H147,2)</f>
        <v>0</v>
      </c>
      <c r="BL147" s="14" t="s">
        <v>125</v>
      </c>
      <c r="BM147" s="156" t="s">
        <v>324</v>
      </c>
    </row>
    <row r="148" spans="1:65" s="2" customFormat="1" ht="24.15" customHeight="1" x14ac:dyDescent="0.2">
      <c r="A148" s="26"/>
      <c r="B148" s="144"/>
      <c r="C148" s="145" t="s">
        <v>189</v>
      </c>
      <c r="D148" s="145" t="s">
        <v>121</v>
      </c>
      <c r="E148" s="146" t="s">
        <v>190</v>
      </c>
      <c r="F148" s="147" t="s">
        <v>191</v>
      </c>
      <c r="G148" s="148" t="s">
        <v>145</v>
      </c>
      <c r="H148" s="149">
        <v>6.8000000000000005E-2</v>
      </c>
      <c r="I148" s="150"/>
      <c r="J148" s="150">
        <f>ROUND(I148*H148,2)</f>
        <v>0</v>
      </c>
      <c r="K148" s="151"/>
      <c r="L148" s="27"/>
      <c r="M148" s="152" t="s">
        <v>1</v>
      </c>
      <c r="N148" s="153" t="s">
        <v>38</v>
      </c>
      <c r="O148" s="154">
        <v>14.933</v>
      </c>
      <c r="P148" s="154">
        <f>O148*H148</f>
        <v>1.015444</v>
      </c>
      <c r="Q148" s="154">
        <v>1.002</v>
      </c>
      <c r="R148" s="154">
        <f>Q148*H148</f>
        <v>6.8136000000000002E-2</v>
      </c>
      <c r="S148" s="154">
        <v>0</v>
      </c>
      <c r="T148" s="155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125</v>
      </c>
      <c r="AT148" s="156" t="s">
        <v>121</v>
      </c>
      <c r="AU148" s="156" t="s">
        <v>126</v>
      </c>
      <c r="AY148" s="14" t="s">
        <v>119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4" t="s">
        <v>126</v>
      </c>
      <c r="BK148" s="157">
        <f>ROUND(I148*H148,2)</f>
        <v>0</v>
      </c>
      <c r="BL148" s="14" t="s">
        <v>125</v>
      </c>
      <c r="BM148" s="156" t="s">
        <v>325</v>
      </c>
    </row>
    <row r="149" spans="1:65" s="12" customFormat="1" ht="22.8" customHeight="1" x14ac:dyDescent="0.25">
      <c r="B149" s="132"/>
      <c r="D149" s="133" t="s">
        <v>71</v>
      </c>
      <c r="E149" s="142" t="s">
        <v>138</v>
      </c>
      <c r="F149" s="142" t="s">
        <v>193</v>
      </c>
      <c r="J149" s="143">
        <f>BK149</f>
        <v>0</v>
      </c>
      <c r="L149" s="132"/>
      <c r="M149" s="136"/>
      <c r="N149" s="137"/>
      <c r="O149" s="137"/>
      <c r="P149" s="138">
        <f>SUM(P150:P151)</f>
        <v>20.570214</v>
      </c>
      <c r="Q149" s="137"/>
      <c r="R149" s="138">
        <f>SUM(R150:R151)</f>
        <v>6.0101700000000005</v>
      </c>
      <c r="S149" s="137"/>
      <c r="T149" s="139">
        <f>SUM(T150:T151)</f>
        <v>0</v>
      </c>
      <c r="AR149" s="133" t="s">
        <v>80</v>
      </c>
      <c r="AT149" s="140" t="s">
        <v>71</v>
      </c>
      <c r="AU149" s="140" t="s">
        <v>80</v>
      </c>
      <c r="AY149" s="133" t="s">
        <v>119</v>
      </c>
      <c r="BK149" s="141">
        <f>SUM(BK150:BK151)</f>
        <v>0</v>
      </c>
    </row>
    <row r="150" spans="1:65" s="2" customFormat="1" ht="37.799999999999997" customHeight="1" x14ac:dyDescent="0.2">
      <c r="A150" s="26"/>
      <c r="B150" s="144"/>
      <c r="C150" s="145" t="s">
        <v>194</v>
      </c>
      <c r="D150" s="145" t="s">
        <v>121</v>
      </c>
      <c r="E150" s="146" t="s">
        <v>195</v>
      </c>
      <c r="F150" s="147" t="s">
        <v>196</v>
      </c>
      <c r="G150" s="148" t="s">
        <v>159</v>
      </c>
      <c r="H150" s="149">
        <v>26.7</v>
      </c>
      <c r="I150" s="150"/>
      <c r="J150" s="150">
        <f>ROUND(I150*H150,2)</f>
        <v>0</v>
      </c>
      <c r="K150" s="151"/>
      <c r="L150" s="27"/>
      <c r="M150" s="152" t="s">
        <v>1</v>
      </c>
      <c r="N150" s="153" t="s">
        <v>38</v>
      </c>
      <c r="O150" s="154">
        <v>0.77041999999999999</v>
      </c>
      <c r="P150" s="154">
        <f>O150*H150</f>
        <v>20.570214</v>
      </c>
      <c r="Q150" s="154">
        <v>9.2499999999999999E-2</v>
      </c>
      <c r="R150" s="154">
        <f>Q150*H150</f>
        <v>2.4697499999999999</v>
      </c>
      <c r="S150" s="154">
        <v>0</v>
      </c>
      <c r="T150" s="155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125</v>
      </c>
      <c r="AT150" s="156" t="s">
        <v>121</v>
      </c>
      <c r="AU150" s="156" t="s">
        <v>126</v>
      </c>
      <c r="AY150" s="14" t="s">
        <v>119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4" t="s">
        <v>126</v>
      </c>
      <c r="BK150" s="157">
        <f>ROUND(I150*H150,2)</f>
        <v>0</v>
      </c>
      <c r="BL150" s="14" t="s">
        <v>125</v>
      </c>
      <c r="BM150" s="156" t="s">
        <v>326</v>
      </c>
    </row>
    <row r="151" spans="1:65" s="2" customFormat="1" ht="24.15" customHeight="1" x14ac:dyDescent="0.2">
      <c r="A151" s="26"/>
      <c r="B151" s="144"/>
      <c r="C151" s="158" t="s">
        <v>198</v>
      </c>
      <c r="D151" s="158" t="s">
        <v>175</v>
      </c>
      <c r="E151" s="159" t="s">
        <v>199</v>
      </c>
      <c r="F151" s="160" t="s">
        <v>200</v>
      </c>
      <c r="G151" s="161" t="s">
        <v>159</v>
      </c>
      <c r="H151" s="162">
        <v>27.234000000000002</v>
      </c>
      <c r="I151" s="163"/>
      <c r="J151" s="163">
        <f>ROUND(I151*H151,2)</f>
        <v>0</v>
      </c>
      <c r="K151" s="164"/>
      <c r="L151" s="165"/>
      <c r="M151" s="166" t="s">
        <v>1</v>
      </c>
      <c r="N151" s="167" t="s">
        <v>38</v>
      </c>
      <c r="O151" s="154">
        <v>0</v>
      </c>
      <c r="P151" s="154">
        <f>O151*H151</f>
        <v>0</v>
      </c>
      <c r="Q151" s="154">
        <v>0.13</v>
      </c>
      <c r="R151" s="154">
        <f>Q151*H151</f>
        <v>3.5404200000000006</v>
      </c>
      <c r="S151" s="154">
        <v>0</v>
      </c>
      <c r="T151" s="155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152</v>
      </c>
      <c r="AT151" s="156" t="s">
        <v>175</v>
      </c>
      <c r="AU151" s="156" t="s">
        <v>126</v>
      </c>
      <c r="AY151" s="14" t="s">
        <v>119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4" t="s">
        <v>126</v>
      </c>
      <c r="BK151" s="157">
        <f>ROUND(I151*H151,2)</f>
        <v>0</v>
      </c>
      <c r="BL151" s="14" t="s">
        <v>125</v>
      </c>
      <c r="BM151" s="156" t="s">
        <v>327</v>
      </c>
    </row>
    <row r="152" spans="1:65" s="12" customFormat="1" ht="22.8" customHeight="1" x14ac:dyDescent="0.25">
      <c r="B152" s="132"/>
      <c r="D152" s="133" t="s">
        <v>71</v>
      </c>
      <c r="E152" s="142" t="s">
        <v>142</v>
      </c>
      <c r="F152" s="142" t="s">
        <v>202</v>
      </c>
      <c r="J152" s="143">
        <f>BK152</f>
        <v>0</v>
      </c>
      <c r="L152" s="132"/>
      <c r="M152" s="136"/>
      <c r="N152" s="137"/>
      <c r="O152" s="137"/>
      <c r="P152" s="138">
        <f>P153</f>
        <v>3.0064200000000003</v>
      </c>
      <c r="Q152" s="137"/>
      <c r="R152" s="138">
        <f>R153</f>
        <v>1.63493</v>
      </c>
      <c r="S152" s="137"/>
      <c r="T152" s="139">
        <f>T153</f>
        <v>0</v>
      </c>
      <c r="AR152" s="133" t="s">
        <v>80</v>
      </c>
      <c r="AT152" s="140" t="s">
        <v>71</v>
      </c>
      <c r="AU152" s="140" t="s">
        <v>80</v>
      </c>
      <c r="AY152" s="133" t="s">
        <v>119</v>
      </c>
      <c r="BK152" s="141">
        <f>BK153</f>
        <v>0</v>
      </c>
    </row>
    <row r="153" spans="1:65" s="2" customFormat="1" ht="24.15" customHeight="1" x14ac:dyDescent="0.2">
      <c r="A153" s="26"/>
      <c r="B153" s="144"/>
      <c r="C153" s="145" t="s">
        <v>203</v>
      </c>
      <c r="D153" s="145" t="s">
        <v>121</v>
      </c>
      <c r="E153" s="146" t="s">
        <v>204</v>
      </c>
      <c r="F153" s="147" t="s">
        <v>205</v>
      </c>
      <c r="G153" s="148" t="s">
        <v>124</v>
      </c>
      <c r="H153" s="149">
        <v>0.89</v>
      </c>
      <c r="I153" s="150"/>
      <c r="J153" s="150">
        <f>ROUND(I153*H153,2)</f>
        <v>0</v>
      </c>
      <c r="K153" s="151"/>
      <c r="L153" s="27"/>
      <c r="M153" s="152" t="s">
        <v>1</v>
      </c>
      <c r="N153" s="153" t="s">
        <v>38</v>
      </c>
      <c r="O153" s="154">
        <v>3.3780000000000001</v>
      </c>
      <c r="P153" s="154">
        <f>O153*H153</f>
        <v>3.0064200000000003</v>
      </c>
      <c r="Q153" s="154">
        <v>1.837</v>
      </c>
      <c r="R153" s="154">
        <f>Q153*H153</f>
        <v>1.63493</v>
      </c>
      <c r="S153" s="154">
        <v>0</v>
      </c>
      <c r="T153" s="155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125</v>
      </c>
      <c r="AT153" s="156" t="s">
        <v>121</v>
      </c>
      <c r="AU153" s="156" t="s">
        <v>126</v>
      </c>
      <c r="AY153" s="14" t="s">
        <v>119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4" t="s">
        <v>126</v>
      </c>
      <c r="BK153" s="157">
        <f>ROUND(I153*H153,2)</f>
        <v>0</v>
      </c>
      <c r="BL153" s="14" t="s">
        <v>125</v>
      </c>
      <c r="BM153" s="156" t="s">
        <v>328</v>
      </c>
    </row>
    <row r="154" spans="1:65" s="12" customFormat="1" ht="22.8" customHeight="1" x14ac:dyDescent="0.25">
      <c r="B154" s="132"/>
      <c r="D154" s="133" t="s">
        <v>71</v>
      </c>
      <c r="E154" s="142" t="s">
        <v>207</v>
      </c>
      <c r="F154" s="142" t="s">
        <v>208</v>
      </c>
      <c r="J154" s="143">
        <f>BK154</f>
        <v>0</v>
      </c>
      <c r="L154" s="132"/>
      <c r="M154" s="136"/>
      <c r="N154" s="137"/>
      <c r="O154" s="137"/>
      <c r="P154" s="138">
        <f>P155</f>
        <v>33.340046000000001</v>
      </c>
      <c r="Q154" s="137"/>
      <c r="R154" s="138">
        <f>R155</f>
        <v>0</v>
      </c>
      <c r="S154" s="137"/>
      <c r="T154" s="139">
        <f>T155</f>
        <v>0</v>
      </c>
      <c r="AR154" s="133" t="s">
        <v>80</v>
      </c>
      <c r="AT154" s="140" t="s">
        <v>71</v>
      </c>
      <c r="AU154" s="140" t="s">
        <v>80</v>
      </c>
      <c r="AY154" s="133" t="s">
        <v>119</v>
      </c>
      <c r="BK154" s="141">
        <f>BK155</f>
        <v>0</v>
      </c>
    </row>
    <row r="155" spans="1:65" s="2" customFormat="1" ht="24.15" customHeight="1" x14ac:dyDescent="0.2">
      <c r="A155" s="26"/>
      <c r="B155" s="144"/>
      <c r="C155" s="145" t="s">
        <v>7</v>
      </c>
      <c r="D155" s="145" t="s">
        <v>121</v>
      </c>
      <c r="E155" s="146" t="s">
        <v>209</v>
      </c>
      <c r="F155" s="147" t="s">
        <v>210</v>
      </c>
      <c r="G155" s="148" t="s">
        <v>145</v>
      </c>
      <c r="H155" s="149">
        <v>37.127000000000002</v>
      </c>
      <c r="I155" s="150"/>
      <c r="J155" s="150">
        <f>ROUND(I155*H155,2)</f>
        <v>0</v>
      </c>
      <c r="K155" s="151"/>
      <c r="L155" s="27"/>
      <c r="M155" s="152" t="s">
        <v>1</v>
      </c>
      <c r="N155" s="153" t="s">
        <v>38</v>
      </c>
      <c r="O155" s="154">
        <v>0.89800000000000002</v>
      </c>
      <c r="P155" s="154">
        <f>O155*H155</f>
        <v>33.340046000000001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125</v>
      </c>
      <c r="AT155" s="156" t="s">
        <v>121</v>
      </c>
      <c r="AU155" s="156" t="s">
        <v>126</v>
      </c>
      <c r="AY155" s="14" t="s">
        <v>119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4" t="s">
        <v>126</v>
      </c>
      <c r="BK155" s="157">
        <f>ROUND(I155*H155,2)</f>
        <v>0</v>
      </c>
      <c r="BL155" s="14" t="s">
        <v>125</v>
      </c>
      <c r="BM155" s="156" t="s">
        <v>329</v>
      </c>
    </row>
    <row r="156" spans="1:65" s="12" customFormat="1" ht="25.95" customHeight="1" x14ac:dyDescent="0.25">
      <c r="B156" s="132"/>
      <c r="D156" s="133" t="s">
        <v>71</v>
      </c>
      <c r="E156" s="134" t="s">
        <v>212</v>
      </c>
      <c r="F156" s="134" t="s">
        <v>213</v>
      </c>
      <c r="J156" s="135">
        <f>BK156</f>
        <v>0</v>
      </c>
      <c r="L156" s="132"/>
      <c r="M156" s="136"/>
      <c r="N156" s="137"/>
      <c r="O156" s="137"/>
      <c r="P156" s="138">
        <f>P157+P165+P172+P175</f>
        <v>159.49047819999998</v>
      </c>
      <c r="Q156" s="137"/>
      <c r="R156" s="138">
        <f>R157+R165+R172+R175</f>
        <v>1.7659140500000003</v>
      </c>
      <c r="S156" s="137"/>
      <c r="T156" s="139">
        <f>T157+T165+T172+T175</f>
        <v>0</v>
      </c>
      <c r="AR156" s="133" t="s">
        <v>126</v>
      </c>
      <c r="AT156" s="140" t="s">
        <v>71</v>
      </c>
      <c r="AU156" s="140" t="s">
        <v>72</v>
      </c>
      <c r="AY156" s="133" t="s">
        <v>119</v>
      </c>
      <c r="BK156" s="141">
        <f>BK157+BK165+BK172+BK175</f>
        <v>0</v>
      </c>
    </row>
    <row r="157" spans="1:65" s="12" customFormat="1" ht="22.8" customHeight="1" x14ac:dyDescent="0.25">
      <c r="B157" s="132"/>
      <c r="D157" s="133" t="s">
        <v>71</v>
      </c>
      <c r="E157" s="142" t="s">
        <v>214</v>
      </c>
      <c r="F157" s="142" t="s">
        <v>215</v>
      </c>
      <c r="J157" s="143">
        <f>BK157</f>
        <v>0</v>
      </c>
      <c r="L157" s="132"/>
      <c r="M157" s="136"/>
      <c r="N157" s="137"/>
      <c r="O157" s="137"/>
      <c r="P157" s="138">
        <f>SUM(P158:P164)</f>
        <v>104.54430840000001</v>
      </c>
      <c r="Q157" s="137"/>
      <c r="R157" s="138">
        <f>SUM(R158:R164)</f>
        <v>1.6023085800000003</v>
      </c>
      <c r="S157" s="137"/>
      <c r="T157" s="139">
        <f>SUM(T158:T164)</f>
        <v>0</v>
      </c>
      <c r="AR157" s="133" t="s">
        <v>126</v>
      </c>
      <c r="AT157" s="140" t="s">
        <v>71</v>
      </c>
      <c r="AU157" s="140" t="s">
        <v>80</v>
      </c>
      <c r="AY157" s="133" t="s">
        <v>119</v>
      </c>
      <c r="BK157" s="141">
        <f>SUM(BK158:BK164)</f>
        <v>0</v>
      </c>
    </row>
    <row r="158" spans="1:65" s="2" customFormat="1" ht="16.5" customHeight="1" x14ac:dyDescent="0.2">
      <c r="A158" s="26"/>
      <c r="B158" s="144"/>
      <c r="C158" s="145" t="s">
        <v>216</v>
      </c>
      <c r="D158" s="145" t="s">
        <v>121</v>
      </c>
      <c r="E158" s="146" t="s">
        <v>217</v>
      </c>
      <c r="F158" s="147" t="s">
        <v>218</v>
      </c>
      <c r="G158" s="148" t="s">
        <v>178</v>
      </c>
      <c r="H158" s="149">
        <v>6</v>
      </c>
      <c r="I158" s="150"/>
      <c r="J158" s="150">
        <f t="shared" ref="J158:J164" si="10">ROUND(I158*H158,2)</f>
        <v>0</v>
      </c>
      <c r="K158" s="151"/>
      <c r="L158" s="27"/>
      <c r="M158" s="152" t="s">
        <v>1</v>
      </c>
      <c r="N158" s="153" t="s">
        <v>38</v>
      </c>
      <c r="O158" s="154">
        <v>5.5E-2</v>
      </c>
      <c r="P158" s="154">
        <f t="shared" ref="P158:P164" si="11">O158*H158</f>
        <v>0.33</v>
      </c>
      <c r="Q158" s="154">
        <v>0</v>
      </c>
      <c r="R158" s="154">
        <f t="shared" ref="R158:R164" si="12">Q158*H158</f>
        <v>0</v>
      </c>
      <c r="S158" s="154">
        <v>0</v>
      </c>
      <c r="T158" s="155">
        <f t="shared" ref="T158:T164" si="13"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189</v>
      </c>
      <c r="AT158" s="156" t="s">
        <v>121</v>
      </c>
      <c r="AU158" s="156" t="s">
        <v>126</v>
      </c>
      <c r="AY158" s="14" t="s">
        <v>119</v>
      </c>
      <c r="BE158" s="157">
        <f t="shared" ref="BE158:BE164" si="14">IF(N158="základná",J158,0)</f>
        <v>0</v>
      </c>
      <c r="BF158" s="157">
        <f t="shared" ref="BF158:BF164" si="15">IF(N158="znížená",J158,0)</f>
        <v>0</v>
      </c>
      <c r="BG158" s="157">
        <f t="shared" ref="BG158:BG164" si="16">IF(N158="zákl. prenesená",J158,0)</f>
        <v>0</v>
      </c>
      <c r="BH158" s="157">
        <f t="shared" ref="BH158:BH164" si="17">IF(N158="zníž. prenesená",J158,0)</f>
        <v>0</v>
      </c>
      <c r="BI158" s="157">
        <f t="shared" ref="BI158:BI164" si="18">IF(N158="nulová",J158,0)</f>
        <v>0</v>
      </c>
      <c r="BJ158" s="14" t="s">
        <v>126</v>
      </c>
      <c r="BK158" s="157">
        <f t="shared" ref="BK158:BK164" si="19">ROUND(I158*H158,2)</f>
        <v>0</v>
      </c>
      <c r="BL158" s="14" t="s">
        <v>189</v>
      </c>
      <c r="BM158" s="156" t="s">
        <v>330</v>
      </c>
    </row>
    <row r="159" spans="1:65" s="2" customFormat="1" ht="21.75" customHeight="1" x14ac:dyDescent="0.2">
      <c r="A159" s="26"/>
      <c r="B159" s="144"/>
      <c r="C159" s="145" t="s">
        <v>220</v>
      </c>
      <c r="D159" s="145" t="s">
        <v>121</v>
      </c>
      <c r="E159" s="146" t="s">
        <v>221</v>
      </c>
      <c r="F159" s="147" t="s">
        <v>222</v>
      </c>
      <c r="G159" s="148" t="s">
        <v>183</v>
      </c>
      <c r="H159" s="149">
        <v>291.29000000000002</v>
      </c>
      <c r="I159" s="150"/>
      <c r="J159" s="150">
        <f t="shared" si="10"/>
        <v>0</v>
      </c>
      <c r="K159" s="151"/>
      <c r="L159" s="27"/>
      <c r="M159" s="152" t="s">
        <v>1</v>
      </c>
      <c r="N159" s="153" t="s">
        <v>38</v>
      </c>
      <c r="O159" s="154">
        <v>0.30696000000000001</v>
      </c>
      <c r="P159" s="154">
        <f t="shared" si="11"/>
        <v>89.414378400000004</v>
      </c>
      <c r="Q159" s="154">
        <v>2.5999999999999998E-4</v>
      </c>
      <c r="R159" s="154">
        <f t="shared" si="12"/>
        <v>7.5735399999999994E-2</v>
      </c>
      <c r="S159" s="154">
        <v>0</v>
      </c>
      <c r="T159" s="15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189</v>
      </c>
      <c r="AT159" s="156" t="s">
        <v>121</v>
      </c>
      <c r="AU159" s="156" t="s">
        <v>126</v>
      </c>
      <c r="AY159" s="14" t="s">
        <v>119</v>
      </c>
      <c r="BE159" s="157">
        <f t="shared" si="14"/>
        <v>0</v>
      </c>
      <c r="BF159" s="157">
        <f t="shared" si="15"/>
        <v>0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4" t="s">
        <v>126</v>
      </c>
      <c r="BK159" s="157">
        <f t="shared" si="19"/>
        <v>0</v>
      </c>
      <c r="BL159" s="14" t="s">
        <v>189</v>
      </c>
      <c r="BM159" s="156" t="s">
        <v>331</v>
      </c>
    </row>
    <row r="160" spans="1:65" s="2" customFormat="1" ht="21.75" customHeight="1" x14ac:dyDescent="0.2">
      <c r="A160" s="26"/>
      <c r="B160" s="144"/>
      <c r="C160" s="158" t="s">
        <v>224</v>
      </c>
      <c r="D160" s="158" t="s">
        <v>175</v>
      </c>
      <c r="E160" s="159" t="s">
        <v>225</v>
      </c>
      <c r="F160" s="160" t="s">
        <v>226</v>
      </c>
      <c r="G160" s="161" t="s">
        <v>124</v>
      </c>
      <c r="H160" s="162">
        <v>2.2850000000000001</v>
      </c>
      <c r="I160" s="163"/>
      <c r="J160" s="163">
        <f t="shared" si="10"/>
        <v>0</v>
      </c>
      <c r="K160" s="164"/>
      <c r="L160" s="165"/>
      <c r="M160" s="166" t="s">
        <v>1</v>
      </c>
      <c r="N160" s="167" t="s">
        <v>38</v>
      </c>
      <c r="O160" s="154">
        <v>0</v>
      </c>
      <c r="P160" s="154">
        <f t="shared" si="11"/>
        <v>0</v>
      </c>
      <c r="Q160" s="154">
        <v>0.55000000000000004</v>
      </c>
      <c r="R160" s="154">
        <f t="shared" si="12"/>
        <v>1.2567500000000003</v>
      </c>
      <c r="S160" s="154">
        <v>0</v>
      </c>
      <c r="T160" s="15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227</v>
      </c>
      <c r="AT160" s="156" t="s">
        <v>175</v>
      </c>
      <c r="AU160" s="156" t="s">
        <v>126</v>
      </c>
      <c r="AY160" s="14" t="s">
        <v>119</v>
      </c>
      <c r="BE160" s="157">
        <f t="shared" si="14"/>
        <v>0</v>
      </c>
      <c r="BF160" s="157">
        <f t="shared" si="15"/>
        <v>0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4" t="s">
        <v>126</v>
      </c>
      <c r="BK160" s="157">
        <f t="shared" si="19"/>
        <v>0</v>
      </c>
      <c r="BL160" s="14" t="s">
        <v>189</v>
      </c>
      <c r="BM160" s="156" t="s">
        <v>332</v>
      </c>
    </row>
    <row r="161" spans="1:65" s="2" customFormat="1" ht="24.15" customHeight="1" x14ac:dyDescent="0.2">
      <c r="A161" s="26"/>
      <c r="B161" s="144"/>
      <c r="C161" s="145" t="s">
        <v>229</v>
      </c>
      <c r="D161" s="145" t="s">
        <v>121</v>
      </c>
      <c r="E161" s="146" t="s">
        <v>230</v>
      </c>
      <c r="F161" s="147" t="s">
        <v>231</v>
      </c>
      <c r="G161" s="148" t="s">
        <v>159</v>
      </c>
      <c r="H161" s="149">
        <v>21.08</v>
      </c>
      <c r="I161" s="150"/>
      <c r="J161" s="150">
        <f t="shared" si="10"/>
        <v>0</v>
      </c>
      <c r="K161" s="151"/>
      <c r="L161" s="27"/>
      <c r="M161" s="152" t="s">
        <v>1</v>
      </c>
      <c r="N161" s="153" t="s">
        <v>38</v>
      </c>
      <c r="O161" s="154">
        <v>0.70099999999999996</v>
      </c>
      <c r="P161" s="154">
        <f t="shared" si="11"/>
        <v>14.777079999999998</v>
      </c>
      <c r="Q161" s="154">
        <v>0</v>
      </c>
      <c r="R161" s="154">
        <f t="shared" si="12"/>
        <v>0</v>
      </c>
      <c r="S161" s="154">
        <v>0</v>
      </c>
      <c r="T161" s="15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189</v>
      </c>
      <c r="AT161" s="156" t="s">
        <v>121</v>
      </c>
      <c r="AU161" s="156" t="s">
        <v>126</v>
      </c>
      <c r="AY161" s="14" t="s">
        <v>119</v>
      </c>
      <c r="BE161" s="157">
        <f t="shared" si="14"/>
        <v>0</v>
      </c>
      <c r="BF161" s="157">
        <f t="shared" si="15"/>
        <v>0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4" t="s">
        <v>126</v>
      </c>
      <c r="BK161" s="157">
        <f t="shared" si="19"/>
        <v>0</v>
      </c>
      <c r="BL161" s="14" t="s">
        <v>189</v>
      </c>
      <c r="BM161" s="156" t="s">
        <v>333</v>
      </c>
    </row>
    <row r="162" spans="1:65" s="2" customFormat="1" ht="24.15" customHeight="1" x14ac:dyDescent="0.2">
      <c r="A162" s="26"/>
      <c r="B162" s="144"/>
      <c r="C162" s="158" t="s">
        <v>233</v>
      </c>
      <c r="D162" s="158" t="s">
        <v>175</v>
      </c>
      <c r="E162" s="159" t="s">
        <v>234</v>
      </c>
      <c r="F162" s="160" t="s">
        <v>235</v>
      </c>
      <c r="G162" s="161" t="s">
        <v>159</v>
      </c>
      <c r="H162" s="162">
        <v>23.187999999999999</v>
      </c>
      <c r="I162" s="163"/>
      <c r="J162" s="163">
        <f t="shared" si="10"/>
        <v>0</v>
      </c>
      <c r="K162" s="164"/>
      <c r="L162" s="165"/>
      <c r="M162" s="166" t="s">
        <v>1</v>
      </c>
      <c r="N162" s="167" t="s">
        <v>38</v>
      </c>
      <c r="O162" s="154">
        <v>0</v>
      </c>
      <c r="P162" s="154">
        <f t="shared" si="11"/>
        <v>0</v>
      </c>
      <c r="Q162" s="154">
        <v>9.3600000000000003E-3</v>
      </c>
      <c r="R162" s="154">
        <f t="shared" si="12"/>
        <v>0.21703967999999998</v>
      </c>
      <c r="S162" s="154">
        <v>0</v>
      </c>
      <c r="T162" s="15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227</v>
      </c>
      <c r="AT162" s="156" t="s">
        <v>175</v>
      </c>
      <c r="AU162" s="156" t="s">
        <v>126</v>
      </c>
      <c r="AY162" s="14" t="s">
        <v>119</v>
      </c>
      <c r="BE162" s="157">
        <f t="shared" si="14"/>
        <v>0</v>
      </c>
      <c r="BF162" s="157">
        <f t="shared" si="15"/>
        <v>0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4" t="s">
        <v>126</v>
      </c>
      <c r="BK162" s="157">
        <f t="shared" si="19"/>
        <v>0</v>
      </c>
      <c r="BL162" s="14" t="s">
        <v>189</v>
      </c>
      <c r="BM162" s="156" t="s">
        <v>334</v>
      </c>
    </row>
    <row r="163" spans="1:65" s="2" customFormat="1" ht="44.25" customHeight="1" x14ac:dyDescent="0.2">
      <c r="A163" s="26"/>
      <c r="B163" s="144"/>
      <c r="C163" s="145" t="s">
        <v>237</v>
      </c>
      <c r="D163" s="145" t="s">
        <v>121</v>
      </c>
      <c r="E163" s="146" t="s">
        <v>238</v>
      </c>
      <c r="F163" s="147" t="s">
        <v>239</v>
      </c>
      <c r="G163" s="148" t="s">
        <v>124</v>
      </c>
      <c r="H163" s="149">
        <v>2.2850000000000001</v>
      </c>
      <c r="I163" s="150"/>
      <c r="J163" s="150">
        <f t="shared" si="10"/>
        <v>0</v>
      </c>
      <c r="K163" s="151"/>
      <c r="L163" s="27"/>
      <c r="M163" s="152" t="s">
        <v>1</v>
      </c>
      <c r="N163" s="153" t="s">
        <v>38</v>
      </c>
      <c r="O163" s="154">
        <v>0.01</v>
      </c>
      <c r="P163" s="154">
        <f t="shared" si="11"/>
        <v>2.2850000000000002E-2</v>
      </c>
      <c r="Q163" s="154">
        <v>2.3099999999999999E-2</v>
      </c>
      <c r="R163" s="154">
        <f t="shared" si="12"/>
        <v>5.2783500000000004E-2</v>
      </c>
      <c r="S163" s="154">
        <v>0</v>
      </c>
      <c r="T163" s="155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189</v>
      </c>
      <c r="AT163" s="156" t="s">
        <v>121</v>
      </c>
      <c r="AU163" s="156" t="s">
        <v>126</v>
      </c>
      <c r="AY163" s="14" t="s">
        <v>119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4" t="s">
        <v>126</v>
      </c>
      <c r="BK163" s="157">
        <f t="shared" si="19"/>
        <v>0</v>
      </c>
      <c r="BL163" s="14" t="s">
        <v>189</v>
      </c>
      <c r="BM163" s="156" t="s">
        <v>335</v>
      </c>
    </row>
    <row r="164" spans="1:65" s="2" customFormat="1" ht="24.15" customHeight="1" x14ac:dyDescent="0.2">
      <c r="A164" s="26"/>
      <c r="B164" s="144"/>
      <c r="C164" s="145" t="s">
        <v>241</v>
      </c>
      <c r="D164" s="145" t="s">
        <v>121</v>
      </c>
      <c r="E164" s="146" t="s">
        <v>242</v>
      </c>
      <c r="F164" s="147" t="s">
        <v>243</v>
      </c>
      <c r="G164" s="148" t="s">
        <v>244</v>
      </c>
      <c r="H164" s="149">
        <v>27.175999999999998</v>
      </c>
      <c r="I164" s="150"/>
      <c r="J164" s="150">
        <f t="shared" si="10"/>
        <v>0</v>
      </c>
      <c r="K164" s="151"/>
      <c r="L164" s="27"/>
      <c r="M164" s="152" t="s">
        <v>1</v>
      </c>
      <c r="N164" s="153" t="s">
        <v>38</v>
      </c>
      <c r="O164" s="154">
        <v>0</v>
      </c>
      <c r="P164" s="154">
        <f t="shared" si="11"/>
        <v>0</v>
      </c>
      <c r="Q164" s="154">
        <v>0</v>
      </c>
      <c r="R164" s="154">
        <f t="shared" si="12"/>
        <v>0</v>
      </c>
      <c r="S164" s="154">
        <v>0</v>
      </c>
      <c r="T164" s="155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189</v>
      </c>
      <c r="AT164" s="156" t="s">
        <v>121</v>
      </c>
      <c r="AU164" s="156" t="s">
        <v>126</v>
      </c>
      <c r="AY164" s="14" t="s">
        <v>119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4" t="s">
        <v>126</v>
      </c>
      <c r="BK164" s="157">
        <f t="shared" si="19"/>
        <v>0</v>
      </c>
      <c r="BL164" s="14" t="s">
        <v>189</v>
      </c>
      <c r="BM164" s="156" t="s">
        <v>336</v>
      </c>
    </row>
    <row r="165" spans="1:65" s="12" customFormat="1" ht="22.8" customHeight="1" x14ac:dyDescent="0.25">
      <c r="B165" s="132"/>
      <c r="D165" s="133" t="s">
        <v>71</v>
      </c>
      <c r="E165" s="142" t="s">
        <v>246</v>
      </c>
      <c r="F165" s="142" t="s">
        <v>247</v>
      </c>
      <c r="J165" s="143">
        <f>BK165</f>
        <v>0</v>
      </c>
      <c r="L165" s="132"/>
      <c r="M165" s="136"/>
      <c r="N165" s="137"/>
      <c r="O165" s="137"/>
      <c r="P165" s="138">
        <f>SUM(P166:P171)</f>
        <v>15.622248799999999</v>
      </c>
      <c r="Q165" s="137"/>
      <c r="R165" s="138">
        <f>SUM(R166:R171)</f>
        <v>0.13952959999999998</v>
      </c>
      <c r="S165" s="137"/>
      <c r="T165" s="139">
        <f>SUM(T166:T171)</f>
        <v>0</v>
      </c>
      <c r="AR165" s="133" t="s">
        <v>126</v>
      </c>
      <c r="AT165" s="140" t="s">
        <v>71</v>
      </c>
      <c r="AU165" s="140" t="s">
        <v>80</v>
      </c>
      <c r="AY165" s="133" t="s">
        <v>119</v>
      </c>
      <c r="BK165" s="141">
        <f>SUM(BK166:BK171)</f>
        <v>0</v>
      </c>
    </row>
    <row r="166" spans="1:65" s="2" customFormat="1" ht="24.15" customHeight="1" x14ac:dyDescent="0.2">
      <c r="A166" s="26"/>
      <c r="B166" s="144"/>
      <c r="C166" s="145" t="s">
        <v>248</v>
      </c>
      <c r="D166" s="145" t="s">
        <v>121</v>
      </c>
      <c r="E166" s="146" t="s">
        <v>249</v>
      </c>
      <c r="F166" s="147" t="s">
        <v>250</v>
      </c>
      <c r="G166" s="148" t="s">
        <v>183</v>
      </c>
      <c r="H166" s="149">
        <v>6.2</v>
      </c>
      <c r="I166" s="150"/>
      <c r="J166" s="150">
        <f t="shared" ref="J166:J171" si="20">ROUND(I166*H166,2)</f>
        <v>0</v>
      </c>
      <c r="K166" s="151"/>
      <c r="L166" s="27"/>
      <c r="M166" s="152" t="s">
        <v>1</v>
      </c>
      <c r="N166" s="153" t="s">
        <v>38</v>
      </c>
      <c r="O166" s="154">
        <v>0.10100000000000001</v>
      </c>
      <c r="P166" s="154">
        <f t="shared" ref="P166:P171" si="21">O166*H166</f>
        <v>0.62620000000000009</v>
      </c>
      <c r="Q166" s="154">
        <v>3.2000000000000003E-4</v>
      </c>
      <c r="R166" s="154">
        <f t="shared" ref="R166:R171" si="22">Q166*H166</f>
        <v>1.9840000000000001E-3</v>
      </c>
      <c r="S166" s="154">
        <v>0</v>
      </c>
      <c r="T166" s="155">
        <f t="shared" ref="T166:T171" si="23"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189</v>
      </c>
      <c r="AT166" s="156" t="s">
        <v>121</v>
      </c>
      <c r="AU166" s="156" t="s">
        <v>126</v>
      </c>
      <c r="AY166" s="14" t="s">
        <v>119</v>
      </c>
      <c r="BE166" s="157">
        <f t="shared" ref="BE166:BE171" si="24">IF(N166="základná",J166,0)</f>
        <v>0</v>
      </c>
      <c r="BF166" s="157">
        <f t="shared" ref="BF166:BF171" si="25">IF(N166="znížená",J166,0)</f>
        <v>0</v>
      </c>
      <c r="BG166" s="157">
        <f t="shared" ref="BG166:BG171" si="26">IF(N166="zákl. prenesená",J166,0)</f>
        <v>0</v>
      </c>
      <c r="BH166" s="157">
        <f t="shared" ref="BH166:BH171" si="27">IF(N166="zníž. prenesená",J166,0)</f>
        <v>0</v>
      </c>
      <c r="BI166" s="157">
        <f t="shared" ref="BI166:BI171" si="28">IF(N166="nulová",J166,0)</f>
        <v>0</v>
      </c>
      <c r="BJ166" s="14" t="s">
        <v>126</v>
      </c>
      <c r="BK166" s="157">
        <f t="shared" ref="BK166:BK171" si="29">ROUND(I166*H166,2)</f>
        <v>0</v>
      </c>
      <c r="BL166" s="14" t="s">
        <v>189</v>
      </c>
      <c r="BM166" s="156" t="s">
        <v>337</v>
      </c>
    </row>
    <row r="167" spans="1:65" s="2" customFormat="1" ht="24.15" customHeight="1" x14ac:dyDescent="0.2">
      <c r="A167" s="26"/>
      <c r="B167" s="144"/>
      <c r="C167" s="145" t="s">
        <v>252</v>
      </c>
      <c r="D167" s="145" t="s">
        <v>121</v>
      </c>
      <c r="E167" s="146" t="s">
        <v>253</v>
      </c>
      <c r="F167" s="147" t="s">
        <v>254</v>
      </c>
      <c r="G167" s="148" t="s">
        <v>183</v>
      </c>
      <c r="H167" s="149">
        <v>6.8</v>
      </c>
      <c r="I167" s="150"/>
      <c r="J167" s="150">
        <f t="shared" si="20"/>
        <v>0</v>
      </c>
      <c r="K167" s="151"/>
      <c r="L167" s="27"/>
      <c r="M167" s="152" t="s">
        <v>1</v>
      </c>
      <c r="N167" s="153" t="s">
        <v>38</v>
      </c>
      <c r="O167" s="154">
        <v>0.10199999999999999</v>
      </c>
      <c r="P167" s="154">
        <f t="shared" si="21"/>
        <v>0.69359999999999988</v>
      </c>
      <c r="Q167" s="154">
        <v>1.09E-3</v>
      </c>
      <c r="R167" s="154">
        <f t="shared" si="22"/>
        <v>7.4120000000000002E-3</v>
      </c>
      <c r="S167" s="154">
        <v>0</v>
      </c>
      <c r="T167" s="155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189</v>
      </c>
      <c r="AT167" s="156" t="s">
        <v>121</v>
      </c>
      <c r="AU167" s="156" t="s">
        <v>126</v>
      </c>
      <c r="AY167" s="14" t="s">
        <v>119</v>
      </c>
      <c r="BE167" s="157">
        <f t="shared" si="24"/>
        <v>0</v>
      </c>
      <c r="BF167" s="157">
        <f t="shared" si="25"/>
        <v>0</v>
      </c>
      <c r="BG167" s="157">
        <f t="shared" si="26"/>
        <v>0</v>
      </c>
      <c r="BH167" s="157">
        <f t="shared" si="27"/>
        <v>0</v>
      </c>
      <c r="BI167" s="157">
        <f t="shared" si="28"/>
        <v>0</v>
      </c>
      <c r="BJ167" s="14" t="s">
        <v>126</v>
      </c>
      <c r="BK167" s="157">
        <f t="shared" si="29"/>
        <v>0</v>
      </c>
      <c r="BL167" s="14" t="s">
        <v>189</v>
      </c>
      <c r="BM167" s="156" t="s">
        <v>338</v>
      </c>
    </row>
    <row r="168" spans="1:65" s="2" customFormat="1" ht="24.15" customHeight="1" x14ac:dyDescent="0.2">
      <c r="A168" s="26"/>
      <c r="B168" s="144"/>
      <c r="C168" s="145" t="s">
        <v>256</v>
      </c>
      <c r="D168" s="145" t="s">
        <v>121</v>
      </c>
      <c r="E168" s="146" t="s">
        <v>257</v>
      </c>
      <c r="F168" s="147" t="s">
        <v>258</v>
      </c>
      <c r="G168" s="148" t="s">
        <v>183</v>
      </c>
      <c r="H168" s="149">
        <v>6.8</v>
      </c>
      <c r="I168" s="150"/>
      <c r="J168" s="150">
        <f t="shared" si="20"/>
        <v>0</v>
      </c>
      <c r="K168" s="151"/>
      <c r="L168" s="27"/>
      <c r="M168" s="152" t="s">
        <v>1</v>
      </c>
      <c r="N168" s="153" t="s">
        <v>38</v>
      </c>
      <c r="O168" s="154">
        <v>0.10100000000000001</v>
      </c>
      <c r="P168" s="154">
        <f t="shared" si="21"/>
        <v>0.68680000000000008</v>
      </c>
      <c r="Q168" s="154">
        <v>3.2000000000000003E-4</v>
      </c>
      <c r="R168" s="154">
        <f t="shared" si="22"/>
        <v>2.176E-3</v>
      </c>
      <c r="S168" s="154">
        <v>0</v>
      </c>
      <c r="T168" s="155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189</v>
      </c>
      <c r="AT168" s="156" t="s">
        <v>121</v>
      </c>
      <c r="AU168" s="156" t="s">
        <v>126</v>
      </c>
      <c r="AY168" s="14" t="s">
        <v>119</v>
      </c>
      <c r="BE168" s="157">
        <f t="shared" si="24"/>
        <v>0</v>
      </c>
      <c r="BF168" s="157">
        <f t="shared" si="25"/>
        <v>0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4" t="s">
        <v>126</v>
      </c>
      <c r="BK168" s="157">
        <f t="shared" si="29"/>
        <v>0</v>
      </c>
      <c r="BL168" s="14" t="s">
        <v>189</v>
      </c>
      <c r="BM168" s="156" t="s">
        <v>339</v>
      </c>
    </row>
    <row r="169" spans="1:65" s="2" customFormat="1" ht="24.15" customHeight="1" x14ac:dyDescent="0.2">
      <c r="A169" s="26"/>
      <c r="B169" s="144"/>
      <c r="C169" s="145" t="s">
        <v>260</v>
      </c>
      <c r="D169" s="145" t="s">
        <v>121</v>
      </c>
      <c r="E169" s="146" t="s">
        <v>261</v>
      </c>
      <c r="F169" s="147" t="s">
        <v>262</v>
      </c>
      <c r="G169" s="148" t="s">
        <v>159</v>
      </c>
      <c r="H169" s="149">
        <v>21.08</v>
      </c>
      <c r="I169" s="150"/>
      <c r="J169" s="150">
        <f t="shared" si="20"/>
        <v>0</v>
      </c>
      <c r="K169" s="151"/>
      <c r="L169" s="27"/>
      <c r="M169" s="152" t="s">
        <v>1</v>
      </c>
      <c r="N169" s="153" t="s">
        <v>38</v>
      </c>
      <c r="O169" s="154">
        <v>0.61460999999999999</v>
      </c>
      <c r="P169" s="154">
        <f t="shared" si="21"/>
        <v>12.955978799999999</v>
      </c>
      <c r="Q169" s="154">
        <v>5.9699999999999996E-3</v>
      </c>
      <c r="R169" s="154">
        <f t="shared" si="22"/>
        <v>0.12584759999999998</v>
      </c>
      <c r="S169" s="154">
        <v>0</v>
      </c>
      <c r="T169" s="155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189</v>
      </c>
      <c r="AT169" s="156" t="s">
        <v>121</v>
      </c>
      <c r="AU169" s="156" t="s">
        <v>126</v>
      </c>
      <c r="AY169" s="14" t="s">
        <v>119</v>
      </c>
      <c r="BE169" s="157">
        <f t="shared" si="24"/>
        <v>0</v>
      </c>
      <c r="BF169" s="157">
        <f t="shared" si="25"/>
        <v>0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4" t="s">
        <v>126</v>
      </c>
      <c r="BK169" s="157">
        <f t="shared" si="29"/>
        <v>0</v>
      </c>
      <c r="BL169" s="14" t="s">
        <v>189</v>
      </c>
      <c r="BM169" s="156" t="s">
        <v>340</v>
      </c>
    </row>
    <row r="170" spans="1:65" s="2" customFormat="1" ht="16.5" customHeight="1" x14ac:dyDescent="0.2">
      <c r="A170" s="26"/>
      <c r="B170" s="144"/>
      <c r="C170" s="145" t="s">
        <v>227</v>
      </c>
      <c r="D170" s="145" t="s">
        <v>121</v>
      </c>
      <c r="E170" s="146" t="s">
        <v>264</v>
      </c>
      <c r="F170" s="147" t="s">
        <v>265</v>
      </c>
      <c r="G170" s="148" t="s">
        <v>266</v>
      </c>
      <c r="H170" s="149">
        <v>1</v>
      </c>
      <c r="I170" s="150"/>
      <c r="J170" s="150">
        <f t="shared" si="20"/>
        <v>0</v>
      </c>
      <c r="K170" s="151"/>
      <c r="L170" s="27"/>
      <c r="M170" s="152" t="s">
        <v>1</v>
      </c>
      <c r="N170" s="153" t="s">
        <v>38</v>
      </c>
      <c r="O170" s="154">
        <v>0.65966999999999998</v>
      </c>
      <c r="P170" s="154">
        <f t="shared" si="21"/>
        <v>0.65966999999999998</v>
      </c>
      <c r="Q170" s="154">
        <v>2.1099999999999999E-3</v>
      </c>
      <c r="R170" s="154">
        <f t="shared" si="22"/>
        <v>2.1099999999999999E-3</v>
      </c>
      <c r="S170" s="154">
        <v>0</v>
      </c>
      <c r="T170" s="155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189</v>
      </c>
      <c r="AT170" s="156" t="s">
        <v>121</v>
      </c>
      <c r="AU170" s="156" t="s">
        <v>126</v>
      </c>
      <c r="AY170" s="14" t="s">
        <v>119</v>
      </c>
      <c r="BE170" s="157">
        <f t="shared" si="24"/>
        <v>0</v>
      </c>
      <c r="BF170" s="157">
        <f t="shared" si="25"/>
        <v>0</v>
      </c>
      <c r="BG170" s="157">
        <f t="shared" si="26"/>
        <v>0</v>
      </c>
      <c r="BH170" s="157">
        <f t="shared" si="27"/>
        <v>0</v>
      </c>
      <c r="BI170" s="157">
        <f t="shared" si="28"/>
        <v>0</v>
      </c>
      <c r="BJ170" s="14" t="s">
        <v>126</v>
      </c>
      <c r="BK170" s="157">
        <f t="shared" si="29"/>
        <v>0</v>
      </c>
      <c r="BL170" s="14" t="s">
        <v>189</v>
      </c>
      <c r="BM170" s="156" t="s">
        <v>341</v>
      </c>
    </row>
    <row r="171" spans="1:65" s="2" customFormat="1" ht="24.15" customHeight="1" x14ac:dyDescent="0.2">
      <c r="A171" s="26"/>
      <c r="B171" s="144"/>
      <c r="C171" s="145" t="s">
        <v>268</v>
      </c>
      <c r="D171" s="145" t="s">
        <v>121</v>
      </c>
      <c r="E171" s="146" t="s">
        <v>269</v>
      </c>
      <c r="F171" s="147" t="s">
        <v>270</v>
      </c>
      <c r="G171" s="148" t="s">
        <v>244</v>
      </c>
      <c r="H171" s="149">
        <v>8.9339999999999993</v>
      </c>
      <c r="I171" s="150"/>
      <c r="J171" s="150">
        <f t="shared" si="20"/>
        <v>0</v>
      </c>
      <c r="K171" s="151"/>
      <c r="L171" s="27"/>
      <c r="M171" s="152" t="s">
        <v>1</v>
      </c>
      <c r="N171" s="153" t="s">
        <v>38</v>
      </c>
      <c r="O171" s="154">
        <v>0</v>
      </c>
      <c r="P171" s="154">
        <f t="shared" si="21"/>
        <v>0</v>
      </c>
      <c r="Q171" s="154">
        <v>0</v>
      </c>
      <c r="R171" s="154">
        <f t="shared" si="22"/>
        <v>0</v>
      </c>
      <c r="S171" s="154">
        <v>0</v>
      </c>
      <c r="T171" s="155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189</v>
      </c>
      <c r="AT171" s="156" t="s">
        <v>121</v>
      </c>
      <c r="AU171" s="156" t="s">
        <v>126</v>
      </c>
      <c r="AY171" s="14" t="s">
        <v>119</v>
      </c>
      <c r="BE171" s="157">
        <f t="shared" si="24"/>
        <v>0</v>
      </c>
      <c r="BF171" s="157">
        <f t="shared" si="25"/>
        <v>0</v>
      </c>
      <c r="BG171" s="157">
        <f t="shared" si="26"/>
        <v>0</v>
      </c>
      <c r="BH171" s="157">
        <f t="shared" si="27"/>
        <v>0</v>
      </c>
      <c r="BI171" s="157">
        <f t="shared" si="28"/>
        <v>0</v>
      </c>
      <c r="BJ171" s="14" t="s">
        <v>126</v>
      </c>
      <c r="BK171" s="157">
        <f t="shared" si="29"/>
        <v>0</v>
      </c>
      <c r="BL171" s="14" t="s">
        <v>189</v>
      </c>
      <c r="BM171" s="156" t="s">
        <v>342</v>
      </c>
    </row>
    <row r="172" spans="1:65" s="12" customFormat="1" ht="22.8" customHeight="1" x14ac:dyDescent="0.25">
      <c r="B172" s="132"/>
      <c r="D172" s="133" t="s">
        <v>71</v>
      </c>
      <c r="E172" s="142" t="s">
        <v>272</v>
      </c>
      <c r="F172" s="142" t="s">
        <v>273</v>
      </c>
      <c r="J172" s="143">
        <f>BK172</f>
        <v>0</v>
      </c>
      <c r="L172" s="132"/>
      <c r="M172" s="136"/>
      <c r="N172" s="137"/>
      <c r="O172" s="137"/>
      <c r="P172" s="138">
        <f>SUM(P173:P174)</f>
        <v>39.323920999999999</v>
      </c>
      <c r="Q172" s="137"/>
      <c r="R172" s="138">
        <f>SUM(R173:R174)</f>
        <v>2.4075870000000003E-2</v>
      </c>
      <c r="S172" s="137"/>
      <c r="T172" s="139">
        <f>SUM(T173:T174)</f>
        <v>0</v>
      </c>
      <c r="AR172" s="133" t="s">
        <v>126</v>
      </c>
      <c r="AT172" s="140" t="s">
        <v>71</v>
      </c>
      <c r="AU172" s="140" t="s">
        <v>80</v>
      </c>
      <c r="AY172" s="133" t="s">
        <v>119</v>
      </c>
      <c r="BK172" s="141">
        <f>SUM(BK173:BK174)</f>
        <v>0</v>
      </c>
    </row>
    <row r="173" spans="1:65" s="2" customFormat="1" ht="24.15" customHeight="1" x14ac:dyDescent="0.2">
      <c r="A173" s="26"/>
      <c r="B173" s="144"/>
      <c r="C173" s="145" t="s">
        <v>274</v>
      </c>
      <c r="D173" s="145" t="s">
        <v>121</v>
      </c>
      <c r="E173" s="146" t="s">
        <v>275</v>
      </c>
      <c r="F173" s="147" t="s">
        <v>276</v>
      </c>
      <c r="G173" s="148" t="s">
        <v>159</v>
      </c>
      <c r="H173" s="149">
        <v>114.64700000000001</v>
      </c>
      <c r="I173" s="150"/>
      <c r="J173" s="150">
        <f>ROUND(I173*H173,2)</f>
        <v>0</v>
      </c>
      <c r="K173" s="151"/>
      <c r="L173" s="27"/>
      <c r="M173" s="152" t="s">
        <v>1</v>
      </c>
      <c r="N173" s="153" t="s">
        <v>38</v>
      </c>
      <c r="O173" s="154">
        <v>0.16200000000000001</v>
      </c>
      <c r="P173" s="154">
        <f>O173*H173</f>
        <v>18.572814000000001</v>
      </c>
      <c r="Q173" s="154">
        <v>1.9000000000000001E-4</v>
      </c>
      <c r="R173" s="154">
        <f>Q173*H173</f>
        <v>2.1782930000000002E-2</v>
      </c>
      <c r="S173" s="154">
        <v>0</v>
      </c>
      <c r="T173" s="155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189</v>
      </c>
      <c r="AT173" s="156" t="s">
        <v>121</v>
      </c>
      <c r="AU173" s="156" t="s">
        <v>126</v>
      </c>
      <c r="AY173" s="14" t="s">
        <v>119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4" t="s">
        <v>126</v>
      </c>
      <c r="BK173" s="157">
        <f>ROUND(I173*H173,2)</f>
        <v>0</v>
      </c>
      <c r="BL173" s="14" t="s">
        <v>189</v>
      </c>
      <c r="BM173" s="156" t="s">
        <v>343</v>
      </c>
    </row>
    <row r="174" spans="1:65" s="2" customFormat="1" ht="37.799999999999997" customHeight="1" x14ac:dyDescent="0.2">
      <c r="A174" s="26"/>
      <c r="B174" s="144"/>
      <c r="C174" s="145" t="s">
        <v>278</v>
      </c>
      <c r="D174" s="145" t="s">
        <v>121</v>
      </c>
      <c r="E174" s="146" t="s">
        <v>279</v>
      </c>
      <c r="F174" s="147" t="s">
        <v>280</v>
      </c>
      <c r="G174" s="148" t="s">
        <v>159</v>
      </c>
      <c r="H174" s="149">
        <v>114.64700000000001</v>
      </c>
      <c r="I174" s="150"/>
      <c r="J174" s="150">
        <f>ROUND(I174*H174,2)</f>
        <v>0</v>
      </c>
      <c r="K174" s="151"/>
      <c r="L174" s="27"/>
      <c r="M174" s="152" t="s">
        <v>1</v>
      </c>
      <c r="N174" s="153" t="s">
        <v>38</v>
      </c>
      <c r="O174" s="154">
        <v>0.18099999999999999</v>
      </c>
      <c r="P174" s="154">
        <f>O174*H174</f>
        <v>20.751107000000001</v>
      </c>
      <c r="Q174" s="154">
        <v>2.0000000000000002E-5</v>
      </c>
      <c r="R174" s="154">
        <f>Q174*H174</f>
        <v>2.2929400000000003E-3</v>
      </c>
      <c r="S174" s="154">
        <v>0</v>
      </c>
      <c r="T174" s="155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189</v>
      </c>
      <c r="AT174" s="156" t="s">
        <v>121</v>
      </c>
      <c r="AU174" s="156" t="s">
        <v>126</v>
      </c>
      <c r="AY174" s="14" t="s">
        <v>119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4" t="s">
        <v>126</v>
      </c>
      <c r="BK174" s="157">
        <f>ROUND(I174*H174,2)</f>
        <v>0</v>
      </c>
      <c r="BL174" s="14" t="s">
        <v>189</v>
      </c>
      <c r="BM174" s="156" t="s">
        <v>344</v>
      </c>
    </row>
    <row r="175" spans="1:65" s="12" customFormat="1" ht="22.8" customHeight="1" x14ac:dyDescent="0.25">
      <c r="B175" s="132"/>
      <c r="D175" s="133" t="s">
        <v>71</v>
      </c>
      <c r="E175" s="142" t="s">
        <v>282</v>
      </c>
      <c r="F175" s="142" t="s">
        <v>283</v>
      </c>
      <c r="J175" s="143">
        <f>BK175</f>
        <v>0</v>
      </c>
      <c r="L175" s="132"/>
      <c r="M175" s="136"/>
      <c r="N175" s="137"/>
      <c r="O175" s="137"/>
      <c r="P175" s="138">
        <f>SUM(P176:P181)</f>
        <v>0</v>
      </c>
      <c r="Q175" s="137"/>
      <c r="R175" s="138">
        <f>SUM(R176:R181)</f>
        <v>0</v>
      </c>
      <c r="S175" s="137"/>
      <c r="T175" s="139">
        <f>SUM(T176:T181)</f>
        <v>0</v>
      </c>
      <c r="AR175" s="133" t="s">
        <v>125</v>
      </c>
      <c r="AT175" s="140" t="s">
        <v>71</v>
      </c>
      <c r="AU175" s="140" t="s">
        <v>80</v>
      </c>
      <c r="AY175" s="133" t="s">
        <v>119</v>
      </c>
      <c r="BK175" s="141">
        <f>SUM(BK176:BK181)</f>
        <v>0</v>
      </c>
    </row>
    <row r="176" spans="1:65" s="2" customFormat="1" ht="21.75" customHeight="1" x14ac:dyDescent="0.2">
      <c r="A176" s="26"/>
      <c r="B176" s="144"/>
      <c r="C176" s="158" t="s">
        <v>284</v>
      </c>
      <c r="D176" s="158" t="s">
        <v>175</v>
      </c>
      <c r="E176" s="159" t="s">
        <v>285</v>
      </c>
      <c r="F176" s="160" t="s">
        <v>286</v>
      </c>
      <c r="G176" s="161" t="s">
        <v>266</v>
      </c>
      <c r="H176" s="162">
        <v>2</v>
      </c>
      <c r="I176" s="163"/>
      <c r="J176" s="163">
        <f t="shared" ref="J176:J181" si="30">ROUND(I176*H176,2)</f>
        <v>0</v>
      </c>
      <c r="K176" s="164"/>
      <c r="L176" s="165"/>
      <c r="M176" s="166" t="s">
        <v>1</v>
      </c>
      <c r="N176" s="167" t="s">
        <v>38</v>
      </c>
      <c r="O176" s="154">
        <v>0</v>
      </c>
      <c r="P176" s="154">
        <f t="shared" ref="P176:P181" si="31">O176*H176</f>
        <v>0</v>
      </c>
      <c r="Q176" s="154">
        <v>0</v>
      </c>
      <c r="R176" s="154">
        <f t="shared" ref="R176:R181" si="32">Q176*H176</f>
        <v>0</v>
      </c>
      <c r="S176" s="154">
        <v>0</v>
      </c>
      <c r="T176" s="155">
        <f t="shared" ref="T176:T181" si="33"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287</v>
      </c>
      <c r="AT176" s="156" t="s">
        <v>175</v>
      </c>
      <c r="AU176" s="156" t="s">
        <v>126</v>
      </c>
      <c r="AY176" s="14" t="s">
        <v>119</v>
      </c>
      <c r="BE176" s="157">
        <f t="shared" ref="BE176:BE181" si="34">IF(N176="základná",J176,0)</f>
        <v>0</v>
      </c>
      <c r="BF176" s="157">
        <f t="shared" ref="BF176:BF181" si="35">IF(N176="znížená",J176,0)</f>
        <v>0</v>
      </c>
      <c r="BG176" s="157">
        <f t="shared" ref="BG176:BG181" si="36">IF(N176="zákl. prenesená",J176,0)</f>
        <v>0</v>
      </c>
      <c r="BH176" s="157">
        <f t="shared" ref="BH176:BH181" si="37">IF(N176="zníž. prenesená",J176,0)</f>
        <v>0</v>
      </c>
      <c r="BI176" s="157">
        <f t="shared" ref="BI176:BI181" si="38">IF(N176="nulová",J176,0)</f>
        <v>0</v>
      </c>
      <c r="BJ176" s="14" t="s">
        <v>126</v>
      </c>
      <c r="BK176" s="157">
        <f t="shared" ref="BK176:BK181" si="39">ROUND(I176*H176,2)</f>
        <v>0</v>
      </c>
      <c r="BL176" s="14" t="s">
        <v>287</v>
      </c>
      <c r="BM176" s="156" t="s">
        <v>345</v>
      </c>
    </row>
    <row r="177" spans="1:65" s="2" customFormat="1" ht="24.15" customHeight="1" x14ac:dyDescent="0.2">
      <c r="A177" s="26"/>
      <c r="B177" s="144"/>
      <c r="C177" s="158" t="s">
        <v>289</v>
      </c>
      <c r="D177" s="158" t="s">
        <v>175</v>
      </c>
      <c r="E177" s="159" t="s">
        <v>290</v>
      </c>
      <c r="F177" s="160" t="s">
        <v>291</v>
      </c>
      <c r="G177" s="161" t="s">
        <v>266</v>
      </c>
      <c r="H177" s="162">
        <v>1</v>
      </c>
      <c r="I177" s="163"/>
      <c r="J177" s="163">
        <f t="shared" si="30"/>
        <v>0</v>
      </c>
      <c r="K177" s="164"/>
      <c r="L177" s="165"/>
      <c r="M177" s="166" t="s">
        <v>1</v>
      </c>
      <c r="N177" s="167" t="s">
        <v>38</v>
      </c>
      <c r="O177" s="154">
        <v>0</v>
      </c>
      <c r="P177" s="154">
        <f t="shared" si="31"/>
        <v>0</v>
      </c>
      <c r="Q177" s="154">
        <v>0</v>
      </c>
      <c r="R177" s="154">
        <f t="shared" si="32"/>
        <v>0</v>
      </c>
      <c r="S177" s="154">
        <v>0</v>
      </c>
      <c r="T177" s="155">
        <f t="shared" si="3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287</v>
      </c>
      <c r="AT177" s="156" t="s">
        <v>175</v>
      </c>
      <c r="AU177" s="156" t="s">
        <v>126</v>
      </c>
      <c r="AY177" s="14" t="s">
        <v>119</v>
      </c>
      <c r="BE177" s="157">
        <f t="shared" si="34"/>
        <v>0</v>
      </c>
      <c r="BF177" s="157">
        <f t="shared" si="35"/>
        <v>0</v>
      </c>
      <c r="BG177" s="157">
        <f t="shared" si="36"/>
        <v>0</v>
      </c>
      <c r="BH177" s="157">
        <f t="shared" si="37"/>
        <v>0</v>
      </c>
      <c r="BI177" s="157">
        <f t="shared" si="38"/>
        <v>0</v>
      </c>
      <c r="BJ177" s="14" t="s">
        <v>126</v>
      </c>
      <c r="BK177" s="157">
        <f t="shared" si="39"/>
        <v>0</v>
      </c>
      <c r="BL177" s="14" t="s">
        <v>287</v>
      </c>
      <c r="BM177" s="156" t="s">
        <v>346</v>
      </c>
    </row>
    <row r="178" spans="1:65" s="2" customFormat="1" ht="24.15" customHeight="1" x14ac:dyDescent="0.2">
      <c r="A178" s="26"/>
      <c r="B178" s="144"/>
      <c r="C178" s="158" t="s">
        <v>293</v>
      </c>
      <c r="D178" s="158" t="s">
        <v>175</v>
      </c>
      <c r="E178" s="159" t="s">
        <v>294</v>
      </c>
      <c r="F178" s="160" t="s">
        <v>295</v>
      </c>
      <c r="G178" s="161" t="s">
        <v>266</v>
      </c>
      <c r="H178" s="162">
        <v>2</v>
      </c>
      <c r="I178" s="163"/>
      <c r="J178" s="163">
        <f t="shared" si="30"/>
        <v>0</v>
      </c>
      <c r="K178" s="164"/>
      <c r="L178" s="165"/>
      <c r="M178" s="166" t="s">
        <v>1</v>
      </c>
      <c r="N178" s="167" t="s">
        <v>38</v>
      </c>
      <c r="O178" s="154">
        <v>0</v>
      </c>
      <c r="P178" s="154">
        <f t="shared" si="31"/>
        <v>0</v>
      </c>
      <c r="Q178" s="154">
        <v>0</v>
      </c>
      <c r="R178" s="154">
        <f t="shared" si="32"/>
        <v>0</v>
      </c>
      <c r="S178" s="154">
        <v>0</v>
      </c>
      <c r="T178" s="155">
        <f t="shared" si="3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287</v>
      </c>
      <c r="AT178" s="156" t="s">
        <v>175</v>
      </c>
      <c r="AU178" s="156" t="s">
        <v>126</v>
      </c>
      <c r="AY178" s="14" t="s">
        <v>119</v>
      </c>
      <c r="BE178" s="157">
        <f t="shared" si="34"/>
        <v>0</v>
      </c>
      <c r="BF178" s="157">
        <f t="shared" si="35"/>
        <v>0</v>
      </c>
      <c r="BG178" s="157">
        <f t="shared" si="36"/>
        <v>0</v>
      </c>
      <c r="BH178" s="157">
        <f t="shared" si="37"/>
        <v>0</v>
      </c>
      <c r="BI178" s="157">
        <f t="shared" si="38"/>
        <v>0</v>
      </c>
      <c r="BJ178" s="14" t="s">
        <v>126</v>
      </c>
      <c r="BK178" s="157">
        <f t="shared" si="39"/>
        <v>0</v>
      </c>
      <c r="BL178" s="14" t="s">
        <v>287</v>
      </c>
      <c r="BM178" s="156" t="s">
        <v>347</v>
      </c>
    </row>
    <row r="179" spans="1:65" s="2" customFormat="1" ht="16.5" customHeight="1" x14ac:dyDescent="0.2">
      <c r="A179" s="26"/>
      <c r="B179" s="144"/>
      <c r="C179" s="158" t="s">
        <v>297</v>
      </c>
      <c r="D179" s="158" t="s">
        <v>175</v>
      </c>
      <c r="E179" s="159" t="s">
        <v>298</v>
      </c>
      <c r="F179" s="160" t="s">
        <v>299</v>
      </c>
      <c r="G179" s="161" t="s">
        <v>266</v>
      </c>
      <c r="H179" s="162">
        <v>1</v>
      </c>
      <c r="I179" s="163"/>
      <c r="J179" s="163">
        <f t="shared" si="30"/>
        <v>0</v>
      </c>
      <c r="K179" s="164"/>
      <c r="L179" s="165"/>
      <c r="M179" s="166" t="s">
        <v>1</v>
      </c>
      <c r="N179" s="167" t="s">
        <v>38</v>
      </c>
      <c r="O179" s="154">
        <v>0</v>
      </c>
      <c r="P179" s="154">
        <f t="shared" si="31"/>
        <v>0</v>
      </c>
      <c r="Q179" s="154">
        <v>0</v>
      </c>
      <c r="R179" s="154">
        <f t="shared" si="32"/>
        <v>0</v>
      </c>
      <c r="S179" s="154">
        <v>0</v>
      </c>
      <c r="T179" s="155">
        <f t="shared" si="3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287</v>
      </c>
      <c r="AT179" s="156" t="s">
        <v>175</v>
      </c>
      <c r="AU179" s="156" t="s">
        <v>126</v>
      </c>
      <c r="AY179" s="14" t="s">
        <v>119</v>
      </c>
      <c r="BE179" s="157">
        <f t="shared" si="34"/>
        <v>0</v>
      </c>
      <c r="BF179" s="157">
        <f t="shared" si="35"/>
        <v>0</v>
      </c>
      <c r="BG179" s="157">
        <f t="shared" si="36"/>
        <v>0</v>
      </c>
      <c r="BH179" s="157">
        <f t="shared" si="37"/>
        <v>0</v>
      </c>
      <c r="BI179" s="157">
        <f t="shared" si="38"/>
        <v>0</v>
      </c>
      <c r="BJ179" s="14" t="s">
        <v>126</v>
      </c>
      <c r="BK179" s="157">
        <f t="shared" si="39"/>
        <v>0</v>
      </c>
      <c r="BL179" s="14" t="s">
        <v>287</v>
      </c>
      <c r="BM179" s="156" t="s">
        <v>348</v>
      </c>
    </row>
    <row r="180" spans="1:65" s="2" customFormat="1" ht="16.5" customHeight="1" x14ac:dyDescent="0.2">
      <c r="A180" s="26"/>
      <c r="B180" s="144"/>
      <c r="C180" s="158" t="s">
        <v>301</v>
      </c>
      <c r="D180" s="158" t="s">
        <v>175</v>
      </c>
      <c r="E180" s="159" t="s">
        <v>302</v>
      </c>
      <c r="F180" s="160" t="s">
        <v>303</v>
      </c>
      <c r="G180" s="161" t="s">
        <v>266</v>
      </c>
      <c r="H180" s="162">
        <v>1</v>
      </c>
      <c r="I180" s="163"/>
      <c r="J180" s="163">
        <f t="shared" si="30"/>
        <v>0</v>
      </c>
      <c r="K180" s="164"/>
      <c r="L180" s="165"/>
      <c r="M180" s="166" t="s">
        <v>1</v>
      </c>
      <c r="N180" s="167" t="s">
        <v>38</v>
      </c>
      <c r="O180" s="154">
        <v>0</v>
      </c>
      <c r="P180" s="154">
        <f t="shared" si="31"/>
        <v>0</v>
      </c>
      <c r="Q180" s="154">
        <v>0</v>
      </c>
      <c r="R180" s="154">
        <f t="shared" si="32"/>
        <v>0</v>
      </c>
      <c r="S180" s="154">
        <v>0</v>
      </c>
      <c r="T180" s="155">
        <f t="shared" si="3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287</v>
      </c>
      <c r="AT180" s="156" t="s">
        <v>175</v>
      </c>
      <c r="AU180" s="156" t="s">
        <v>126</v>
      </c>
      <c r="AY180" s="14" t="s">
        <v>119</v>
      </c>
      <c r="BE180" s="157">
        <f t="shared" si="34"/>
        <v>0</v>
      </c>
      <c r="BF180" s="157">
        <f t="shared" si="35"/>
        <v>0</v>
      </c>
      <c r="BG180" s="157">
        <f t="shared" si="36"/>
        <v>0</v>
      </c>
      <c r="BH180" s="157">
        <f t="shared" si="37"/>
        <v>0</v>
      </c>
      <c r="BI180" s="157">
        <f t="shared" si="38"/>
        <v>0</v>
      </c>
      <c r="BJ180" s="14" t="s">
        <v>126</v>
      </c>
      <c r="BK180" s="157">
        <f t="shared" si="39"/>
        <v>0</v>
      </c>
      <c r="BL180" s="14" t="s">
        <v>287</v>
      </c>
      <c r="BM180" s="156" t="s">
        <v>349</v>
      </c>
    </row>
    <row r="181" spans="1:65" s="2" customFormat="1" ht="21.75" customHeight="1" x14ac:dyDescent="0.2">
      <c r="A181" s="26"/>
      <c r="B181" s="144"/>
      <c r="C181" s="158" t="s">
        <v>305</v>
      </c>
      <c r="D181" s="158" t="s">
        <v>175</v>
      </c>
      <c r="E181" s="159" t="s">
        <v>306</v>
      </c>
      <c r="F181" s="160" t="s">
        <v>350</v>
      </c>
      <c r="G181" s="161" t="s">
        <v>266</v>
      </c>
      <c r="H181" s="162">
        <v>1</v>
      </c>
      <c r="I181" s="163"/>
      <c r="J181" s="163">
        <f t="shared" si="30"/>
        <v>0</v>
      </c>
      <c r="K181" s="164"/>
      <c r="L181" s="165"/>
      <c r="M181" s="168" t="s">
        <v>1</v>
      </c>
      <c r="N181" s="169" t="s">
        <v>38</v>
      </c>
      <c r="O181" s="170">
        <v>0</v>
      </c>
      <c r="P181" s="170">
        <f t="shared" si="31"/>
        <v>0</v>
      </c>
      <c r="Q181" s="170">
        <v>0</v>
      </c>
      <c r="R181" s="170">
        <f t="shared" si="32"/>
        <v>0</v>
      </c>
      <c r="S181" s="170">
        <v>0</v>
      </c>
      <c r="T181" s="171">
        <f t="shared" si="3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287</v>
      </c>
      <c r="AT181" s="156" t="s">
        <v>175</v>
      </c>
      <c r="AU181" s="156" t="s">
        <v>126</v>
      </c>
      <c r="AY181" s="14" t="s">
        <v>119</v>
      </c>
      <c r="BE181" s="157">
        <f t="shared" si="34"/>
        <v>0</v>
      </c>
      <c r="BF181" s="157">
        <f t="shared" si="35"/>
        <v>0</v>
      </c>
      <c r="BG181" s="157">
        <f t="shared" si="36"/>
        <v>0</v>
      </c>
      <c r="BH181" s="157">
        <f t="shared" si="37"/>
        <v>0</v>
      </c>
      <c r="BI181" s="157">
        <f t="shared" si="38"/>
        <v>0</v>
      </c>
      <c r="BJ181" s="14" t="s">
        <v>126</v>
      </c>
      <c r="BK181" s="157">
        <f t="shared" si="39"/>
        <v>0</v>
      </c>
      <c r="BL181" s="14" t="s">
        <v>287</v>
      </c>
      <c r="BM181" s="156" t="s">
        <v>351</v>
      </c>
    </row>
    <row r="182" spans="1:65" s="2" customFormat="1" ht="6.9" customHeight="1" x14ac:dyDescent="0.2">
      <c r="A182" s="26"/>
      <c r="B182" s="44"/>
      <c r="C182" s="45"/>
      <c r="D182" s="45"/>
      <c r="E182" s="45"/>
      <c r="F182" s="45"/>
      <c r="G182" s="45"/>
      <c r="H182" s="45"/>
      <c r="I182" s="45"/>
      <c r="J182" s="45"/>
      <c r="K182" s="45"/>
      <c r="L182" s="27"/>
      <c r="M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</row>
  </sheetData>
  <autoFilter ref="C127:K181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Rekapitulácia stavby</vt:lpstr>
      <vt:lpstr>A - Dolný koniec</vt:lpstr>
      <vt:lpstr>B - Horný koniec</vt:lpstr>
      <vt:lpstr>'A - Dolný koniec'!Print_Area</vt:lpstr>
      <vt:lpstr>'B - Horný koniec'!Print_Area</vt:lpstr>
      <vt:lpstr>'Rekapitulácia stavby'!Print_Area</vt:lpstr>
      <vt:lpstr>'A - Dolný koniec'!Print_Titles</vt:lpstr>
      <vt:lpstr>'B - Horný koniec'!Print_Titles</vt:lpstr>
      <vt:lpstr>'Rekapitulácia stavby'!Print_Titles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Polin</dc:creator>
  <cp:lastModifiedBy>User</cp:lastModifiedBy>
  <dcterms:created xsi:type="dcterms:W3CDTF">2022-01-27T20:40:32Z</dcterms:created>
  <dcterms:modified xsi:type="dcterms:W3CDTF">2022-02-23T20:39:03Z</dcterms:modified>
</cp:coreProperties>
</file>